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Nursultan\Desktop\локальный диск Е\Работа\Прайс\Прайс 2026\Июль 2026\"/>
    </mc:Choice>
  </mc:AlternateContent>
  <xr:revisionPtr revIDLastSave="0" documentId="13_ncr:1_{DDD694AF-717C-4DFA-B094-D07E224B8CFE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Лист1" sheetId="1" r:id="rId1"/>
    <sheet name="Лист2" sheetId="2" r:id="rId2"/>
    <sheet name="Раб1" sheetId="4" r:id="rId3"/>
    <sheet name="Раб2" sheetId="5" r:id="rId4"/>
    <sheet name="Коеф" sheetId="7" r:id="rId5"/>
    <sheet name="Кол-во" sheetId="8" r:id="rId6"/>
    <sheet name="Каракол" sheetId="10" r:id="rId7"/>
    <sheet name="Коэф Ош" sheetId="9" r:id="rId8"/>
  </sheets>
  <definedNames>
    <definedName name="_xlnm.Print_Area" localSheetId="4">Коеф!$A$1:$AI$104</definedName>
    <definedName name="_xlnm.Print_Area" localSheetId="5">'Кол-во'!$A$1:$AF$113</definedName>
    <definedName name="_xlnm.Print_Area" localSheetId="0">Лист1!$B$1:$X$78</definedName>
    <definedName name="_xlnm.Print_Area" localSheetId="1">Лист2!$A$1:$S$108</definedName>
    <definedName name="_xlnm.Print_Area" localSheetId="2">Раб1!$A$1:$V$110</definedName>
    <definedName name="_xlnm.Print_Area" localSheetId="3">Раб2!$A$1:$V$58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" i="10" l="1"/>
  <c r="W100" i="10" l="1"/>
  <c r="W92" i="10"/>
  <c r="W89" i="10"/>
  <c r="Y90" i="10"/>
  <c r="W90" i="10" s="1"/>
  <c r="Y91" i="10"/>
  <c r="W91" i="10" s="1"/>
  <c r="Y92" i="10"/>
  <c r="W93" i="10" s="1"/>
  <c r="Y89" i="10"/>
  <c r="X100" i="7"/>
  <c r="X99" i="7"/>
  <c r="X98" i="7"/>
  <c r="X97" i="7"/>
  <c r="X96" i="7"/>
  <c r="X95" i="7"/>
  <c r="X94" i="7"/>
  <c r="X93" i="7"/>
  <c r="X92" i="7"/>
  <c r="X91" i="7"/>
  <c r="X90" i="7"/>
  <c r="X89" i="7"/>
  <c r="X88" i="7"/>
  <c r="X87" i="7"/>
  <c r="X86" i="7"/>
  <c r="X85" i="7"/>
  <c r="X84" i="7"/>
  <c r="X83" i="7"/>
  <c r="X82" i="7"/>
  <c r="X81" i="7"/>
  <c r="X80" i="7"/>
  <c r="X79" i="7"/>
  <c r="X78" i="7"/>
  <c r="X77" i="7"/>
  <c r="G67" i="1"/>
  <c r="G68" i="1"/>
  <c r="R46" i="7"/>
  <c r="W95" i="10" l="1"/>
  <c r="W96" i="10"/>
  <c r="W97" i="10"/>
  <c r="W98" i="10"/>
  <c r="W94" i="10"/>
  <c r="W99" i="10"/>
  <c r="AF30" i="10"/>
  <c r="R83" i="2"/>
  <c r="R84" i="2"/>
  <c r="R85" i="2"/>
  <c r="R82" i="2"/>
  <c r="G103" i="4"/>
  <c r="BP105" i="10"/>
  <c r="B70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CI71" i="10"/>
  <c r="CI72" i="10"/>
  <c r="CH70" i="10"/>
  <c r="CH71" i="10"/>
  <c r="CH72" i="10"/>
  <c r="CG70" i="10"/>
  <c r="CG71" i="10"/>
  <c r="CG72" i="10"/>
  <c r="CG73" i="10"/>
  <c r="CG74" i="10"/>
  <c r="CG75" i="10"/>
  <c r="CG76" i="10"/>
  <c r="CG77" i="10"/>
  <c r="CG78" i="10"/>
  <c r="CG79" i="10"/>
  <c r="CG80" i="10"/>
  <c r="CG81" i="10"/>
  <c r="CG82" i="10"/>
  <c r="CG83" i="10"/>
  <c r="CG84" i="10"/>
  <c r="CG85" i="10"/>
  <c r="CG86" i="10"/>
  <c r="CG87" i="10"/>
  <c r="CG88" i="10"/>
  <c r="CG89" i="10"/>
  <c r="CG90" i="10"/>
  <c r="CG91" i="10"/>
  <c r="CG92" i="10"/>
  <c r="CG93" i="10"/>
  <c r="CG94" i="10"/>
  <c r="CG95" i="10"/>
  <c r="CG96" i="10"/>
  <c r="CG97" i="10"/>
  <c r="CG98" i="10"/>
  <c r="CG99" i="10"/>
  <c r="CG100" i="10"/>
  <c r="CG101" i="10"/>
  <c r="CG102" i="10"/>
  <c r="CG103" i="10"/>
  <c r="CG104" i="10"/>
  <c r="CG105" i="10"/>
  <c r="C70" i="4"/>
  <c r="C71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B70" i="4"/>
  <c r="D70" i="7"/>
  <c r="B70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G105" i="2"/>
  <c r="J89" i="7"/>
  <c r="J94" i="7"/>
  <c r="D94" i="7"/>
  <c r="J81" i="7"/>
  <c r="D26" i="7"/>
  <c r="D49" i="7"/>
  <c r="D38" i="7"/>
  <c r="D35" i="7"/>
  <c r="F5" i="10" l="1"/>
  <c r="F1" i="10"/>
  <c r="D1" i="10" s="1"/>
  <c r="J76" i="7"/>
  <c r="D46" i="7"/>
  <c r="F84" i="10"/>
  <c r="J80" i="10" s="1"/>
  <c r="F85" i="10"/>
  <c r="J71" i="10" s="1"/>
  <c r="F86" i="10"/>
  <c r="J81" i="10" s="1"/>
  <c r="F87" i="10"/>
  <c r="J74" i="10" s="1"/>
  <c r="F88" i="10"/>
  <c r="D89" i="10" s="1"/>
  <c r="J84" i="7"/>
  <c r="J83" i="7"/>
  <c r="J82" i="7"/>
  <c r="J80" i="7"/>
  <c r="J75" i="7"/>
  <c r="J74" i="7"/>
  <c r="J73" i="7"/>
  <c r="J72" i="7"/>
  <c r="J71" i="7"/>
  <c r="J70" i="7"/>
  <c r="D96" i="7"/>
  <c r="D95" i="7"/>
  <c r="D93" i="7"/>
  <c r="D89" i="7"/>
  <c r="D88" i="7"/>
  <c r="D87" i="7"/>
  <c r="D86" i="7"/>
  <c r="J70" i="10" l="1"/>
  <c r="J82" i="10"/>
  <c r="J84" i="10"/>
  <c r="J75" i="10"/>
  <c r="J83" i="10"/>
  <c r="D88" i="10"/>
  <c r="J72" i="10"/>
  <c r="D87" i="10"/>
  <c r="J73" i="10"/>
  <c r="D86" i="10"/>
  <c r="DZ30" i="10"/>
  <c r="DZ31" i="10"/>
  <c r="DZ32" i="10"/>
  <c r="DZ33" i="10"/>
  <c r="DZ34" i="10"/>
  <c r="DZ35" i="10"/>
  <c r="DZ36" i="10"/>
  <c r="DZ37" i="10"/>
  <c r="DZ38" i="10"/>
  <c r="DZ39" i="10"/>
  <c r="DZ40" i="10"/>
  <c r="DZ41" i="10"/>
  <c r="DZ42" i="10"/>
  <c r="DZ43" i="10"/>
  <c r="DZ44" i="10"/>
  <c r="DZ45" i="10"/>
  <c r="DZ46" i="10"/>
  <c r="DZ47" i="10"/>
  <c r="DZ48" i="10"/>
  <c r="DZ49" i="10"/>
  <c r="DZ50" i="10"/>
  <c r="DZ51" i="10"/>
  <c r="DZ52" i="10"/>
  <c r="DZ53" i="10"/>
  <c r="DZ54" i="10"/>
  <c r="DZ55" i="10"/>
  <c r="DZ3" i="10"/>
  <c r="DZ4" i="10"/>
  <c r="DZ5" i="10"/>
  <c r="DZ6" i="10"/>
  <c r="DZ7" i="10"/>
  <c r="DZ8" i="10"/>
  <c r="DZ9" i="10"/>
  <c r="DZ10" i="10"/>
  <c r="DZ11" i="10"/>
  <c r="DZ12" i="10"/>
  <c r="DZ13" i="10"/>
  <c r="DZ14" i="10"/>
  <c r="DZ15" i="10"/>
  <c r="DZ16" i="10"/>
  <c r="DZ17" i="10"/>
  <c r="DZ18" i="10"/>
  <c r="DZ19" i="10"/>
  <c r="DZ20" i="10"/>
  <c r="DZ21" i="10"/>
  <c r="DZ22" i="10"/>
  <c r="DZ23" i="10"/>
  <c r="DZ24" i="10"/>
  <c r="DZ25" i="10"/>
  <c r="DZ26" i="10"/>
  <c r="DZ27" i="10"/>
  <c r="DZ28" i="10"/>
  <c r="DZ29" i="10"/>
  <c r="DZ2" i="10"/>
  <c r="DI33" i="10"/>
  <c r="DI34" i="10"/>
  <c r="DI35" i="10"/>
  <c r="DI36" i="10"/>
  <c r="DI37" i="10"/>
  <c r="DI38" i="10"/>
  <c r="DI39" i="10"/>
  <c r="DI32" i="10"/>
  <c r="E48" i="5"/>
  <c r="B48" i="5"/>
  <c r="DG49" i="10"/>
  <c r="DK21" i="10"/>
  <c r="DK22" i="10"/>
  <c r="DK23" i="10"/>
  <c r="DK24" i="10"/>
  <c r="DK25" i="10"/>
  <c r="DK26" i="10"/>
  <c r="DK27" i="10"/>
  <c r="DK28" i="10"/>
  <c r="DK29" i="10"/>
  <c r="DK20" i="10"/>
  <c r="DK18" i="10"/>
  <c r="DK19" i="10"/>
  <c r="DK17" i="10"/>
  <c r="DK4" i="10"/>
  <c r="DI5" i="10"/>
  <c r="DK5" i="10"/>
  <c r="DK6" i="10"/>
  <c r="DK7" i="10"/>
  <c r="DK8" i="10"/>
  <c r="DK9" i="10"/>
  <c r="DK10" i="10"/>
  <c r="DK11" i="10"/>
  <c r="DK12" i="10"/>
  <c r="DK13" i="10"/>
  <c r="DK14" i="10"/>
  <c r="DK15" i="10"/>
  <c r="DK16" i="10"/>
  <c r="DI4" i="10"/>
  <c r="DH23" i="10"/>
  <c r="DH4" i="10"/>
  <c r="DH5" i="10"/>
  <c r="DH6" i="10"/>
  <c r="DH7" i="10"/>
  <c r="DH8" i="10"/>
  <c r="DH9" i="10"/>
  <c r="DH10" i="10"/>
  <c r="DH11" i="10"/>
  <c r="DH12" i="10"/>
  <c r="DH13" i="10"/>
  <c r="DH14" i="10"/>
  <c r="DH15" i="10"/>
  <c r="DH16" i="10"/>
  <c r="CW97" i="10" l="1"/>
  <c r="CW98" i="10"/>
  <c r="CW99" i="10"/>
  <c r="CW100" i="10"/>
  <c r="CW101" i="10"/>
  <c r="CW102" i="10"/>
  <c r="CW103" i="10"/>
  <c r="CW104" i="10"/>
  <c r="CW105" i="10"/>
  <c r="CW106" i="10"/>
  <c r="CW107" i="10"/>
  <c r="CW108" i="10"/>
  <c r="CW109" i="10"/>
  <c r="CY109" i="10"/>
  <c r="CY97" i="10"/>
  <c r="CY98" i="10"/>
  <c r="CY99" i="10"/>
  <c r="CY100" i="10"/>
  <c r="CY101" i="10"/>
  <c r="CY102" i="10"/>
  <c r="CY103" i="10"/>
  <c r="CY104" i="10"/>
  <c r="CY105" i="10"/>
  <c r="CY106" i="10"/>
  <c r="CY107" i="10"/>
  <c r="CY108" i="10"/>
  <c r="CY96" i="10"/>
  <c r="CW96" i="10"/>
  <c r="CW89" i="10"/>
  <c r="CW90" i="10"/>
  <c r="CW91" i="10"/>
  <c r="CW92" i="10"/>
  <c r="CW93" i="10"/>
  <c r="CW94" i="10"/>
  <c r="CW95" i="10"/>
  <c r="CW88" i="10"/>
  <c r="CW53" i="10"/>
  <c r="CW54" i="10"/>
  <c r="CW55" i="10"/>
  <c r="CW56" i="10"/>
  <c r="CW57" i="10"/>
  <c r="CW58" i="10"/>
  <c r="CW59" i="10"/>
  <c r="CW60" i="10"/>
  <c r="CW61" i="10"/>
  <c r="CW62" i="10"/>
  <c r="CW63" i="10"/>
  <c r="CW64" i="10"/>
  <c r="CW65" i="10"/>
  <c r="CW66" i="10"/>
  <c r="CW67" i="10"/>
  <c r="CW68" i="10"/>
  <c r="CW69" i="10"/>
  <c r="CW70" i="10"/>
  <c r="CW71" i="10"/>
  <c r="CW72" i="10"/>
  <c r="CW73" i="10"/>
  <c r="CW74" i="10"/>
  <c r="CW75" i="10"/>
  <c r="CW52" i="10"/>
  <c r="CY3" i="10"/>
  <c r="CY2" i="10"/>
  <c r="DA29" i="10"/>
  <c r="DA30" i="10"/>
  <c r="DA31" i="10"/>
  <c r="DA32" i="10"/>
  <c r="DA33" i="10"/>
  <c r="DA34" i="10"/>
  <c r="DA35" i="10"/>
  <c r="DA36" i="10"/>
  <c r="DA37" i="10"/>
  <c r="DA38" i="10"/>
  <c r="DA39" i="10"/>
  <c r="DA40" i="10"/>
  <c r="DA41" i="10"/>
  <c r="DA42" i="10"/>
  <c r="DA43" i="10"/>
  <c r="DA44" i="10"/>
  <c r="DA45" i="10"/>
  <c r="DA46" i="10"/>
  <c r="DA47" i="10"/>
  <c r="DA48" i="10"/>
  <c r="DA49" i="10"/>
  <c r="DA50" i="10"/>
  <c r="DA51" i="10"/>
  <c r="DA28" i="10"/>
  <c r="DA5" i="10"/>
  <c r="DA6" i="10"/>
  <c r="DA7" i="10"/>
  <c r="DA8" i="10"/>
  <c r="DA9" i="10"/>
  <c r="DA10" i="10"/>
  <c r="DA11" i="10"/>
  <c r="DA12" i="10"/>
  <c r="DA13" i="10"/>
  <c r="DA14" i="10"/>
  <c r="DA15" i="10"/>
  <c r="DA16" i="10"/>
  <c r="DA17" i="10"/>
  <c r="DA18" i="10"/>
  <c r="DA19" i="10"/>
  <c r="DA20" i="10"/>
  <c r="DA21" i="10"/>
  <c r="DA22" i="10"/>
  <c r="DA23" i="10"/>
  <c r="DA24" i="10"/>
  <c r="DA25" i="10"/>
  <c r="DA26" i="10"/>
  <c r="DA27" i="10"/>
  <c r="DA4" i="10"/>
  <c r="CY43" i="10"/>
  <c r="CZ40" i="10"/>
  <c r="CZ28" i="10"/>
  <c r="CZ17" i="10"/>
  <c r="CW51" i="10"/>
  <c r="CW41" i="10"/>
  <c r="CW42" i="10"/>
  <c r="CW43" i="10"/>
  <c r="CW44" i="10"/>
  <c r="CW45" i="10"/>
  <c r="CW46" i="10"/>
  <c r="CW47" i="10"/>
  <c r="CW48" i="10"/>
  <c r="CW49" i="10"/>
  <c r="CW50" i="10"/>
  <c r="CW40" i="10"/>
  <c r="CW29" i="10"/>
  <c r="CW30" i="10"/>
  <c r="CW31" i="10"/>
  <c r="CW32" i="10"/>
  <c r="CW33" i="10"/>
  <c r="CW34" i="10"/>
  <c r="CW35" i="10"/>
  <c r="CW36" i="10"/>
  <c r="CW37" i="10"/>
  <c r="CW38" i="10"/>
  <c r="CW39" i="10"/>
  <c r="CW2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Y6" i="10"/>
  <c r="CW5" i="10"/>
  <c r="CW6" i="10"/>
  <c r="CW7" i="10"/>
  <c r="CW8" i="10"/>
  <c r="CW4" i="10"/>
  <c r="CR103" i="10"/>
  <c r="CS103" i="10"/>
  <c r="CR104" i="10"/>
  <c r="CS104" i="10"/>
  <c r="CR105" i="10"/>
  <c r="CS105" i="10"/>
  <c r="CR106" i="10"/>
  <c r="CS106" i="10"/>
  <c r="CR107" i="10"/>
  <c r="CS107" i="10"/>
  <c r="CR108" i="10"/>
  <c r="CS108" i="10"/>
  <c r="CR109" i="10"/>
  <c r="CS109" i="10"/>
  <c r="CR110" i="10"/>
  <c r="CS110" i="10"/>
  <c r="CR111" i="10"/>
  <c r="CS111" i="10"/>
  <c r="CR102" i="10"/>
  <c r="CS102" i="10"/>
  <c r="CR3" i="10"/>
  <c r="CR4" i="10"/>
  <c r="CR5" i="10"/>
  <c r="CR6" i="10"/>
  <c r="CR7" i="10"/>
  <c r="CR8" i="10"/>
  <c r="CR9" i="10"/>
  <c r="CR10" i="10"/>
  <c r="CR11" i="10"/>
  <c r="CR12" i="10"/>
  <c r="CR13" i="10"/>
  <c r="CR14" i="10"/>
  <c r="CR15" i="10"/>
  <c r="CR16" i="10"/>
  <c r="CR17" i="10"/>
  <c r="CR18" i="10"/>
  <c r="CR19" i="10"/>
  <c r="CR20" i="10"/>
  <c r="CR21" i="10"/>
  <c r="CR22" i="10"/>
  <c r="CR23" i="10"/>
  <c r="CR24" i="10"/>
  <c r="CR25" i="10"/>
  <c r="CR26" i="10"/>
  <c r="CR27" i="10"/>
  <c r="CR28" i="10"/>
  <c r="CR29" i="10"/>
  <c r="CR30" i="10"/>
  <c r="CR31" i="10"/>
  <c r="CR32" i="10"/>
  <c r="CR33" i="10"/>
  <c r="CR34" i="10"/>
  <c r="CR35" i="10"/>
  <c r="CR36" i="10"/>
  <c r="CR37" i="10"/>
  <c r="CR38" i="10"/>
  <c r="CR39" i="10"/>
  <c r="CR40" i="10"/>
  <c r="CR41" i="10"/>
  <c r="CR42" i="10"/>
  <c r="CR43" i="10"/>
  <c r="CR44" i="10"/>
  <c r="CR45" i="10"/>
  <c r="CR46" i="10"/>
  <c r="CR47" i="10"/>
  <c r="CR48" i="10"/>
  <c r="CR49" i="10"/>
  <c r="CR50" i="10"/>
  <c r="CR51" i="10"/>
  <c r="CR52" i="10"/>
  <c r="CR53" i="10"/>
  <c r="CR54" i="10"/>
  <c r="CR55" i="10"/>
  <c r="CR56" i="10"/>
  <c r="CR57" i="10"/>
  <c r="CR58" i="10"/>
  <c r="CR59" i="10"/>
  <c r="CR60" i="10"/>
  <c r="CR61" i="10"/>
  <c r="CR62" i="10"/>
  <c r="CR63" i="10"/>
  <c r="CR64" i="10"/>
  <c r="CR65" i="10"/>
  <c r="CR66" i="10"/>
  <c r="CR67" i="10"/>
  <c r="CR68" i="10"/>
  <c r="CR69" i="10"/>
  <c r="CR70" i="10"/>
  <c r="CR71" i="10"/>
  <c r="CR72" i="10"/>
  <c r="CR73" i="10"/>
  <c r="CR74" i="10"/>
  <c r="CR75" i="10"/>
  <c r="CR76" i="10"/>
  <c r="CR77" i="10"/>
  <c r="CR78" i="10"/>
  <c r="CR79" i="10"/>
  <c r="CR80" i="10"/>
  <c r="CR81" i="10"/>
  <c r="CR82" i="10"/>
  <c r="CR83" i="10"/>
  <c r="CR84" i="10"/>
  <c r="CR85" i="10"/>
  <c r="CR86" i="10"/>
  <c r="CR87" i="10"/>
  <c r="CR88" i="10"/>
  <c r="CR89" i="10"/>
  <c r="CR90" i="10"/>
  <c r="CR91" i="10"/>
  <c r="CR92" i="10"/>
  <c r="CR93" i="10"/>
  <c r="CR94" i="10"/>
  <c r="CR95" i="10"/>
  <c r="CR96" i="10"/>
  <c r="CR97" i="10"/>
  <c r="CR98" i="10"/>
  <c r="CR99" i="10"/>
  <c r="CR100" i="10"/>
  <c r="CR101" i="10"/>
  <c r="CS2" i="10"/>
  <c r="CR2" i="10"/>
  <c r="CS3" i="10"/>
  <c r="CS4" i="10"/>
  <c r="CS5" i="10"/>
  <c r="CS6" i="10"/>
  <c r="CS7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S28" i="10"/>
  <c r="CS29" i="10"/>
  <c r="CS30" i="10"/>
  <c r="CS31" i="10"/>
  <c r="CS32" i="10"/>
  <c r="CS33" i="10"/>
  <c r="CS34" i="10"/>
  <c r="CS35" i="10"/>
  <c r="CS36" i="10"/>
  <c r="CS37" i="10"/>
  <c r="CS38" i="10"/>
  <c r="CS39" i="10"/>
  <c r="CS40" i="10"/>
  <c r="CS41" i="10"/>
  <c r="CS42" i="10"/>
  <c r="CS43" i="10"/>
  <c r="CS44" i="10"/>
  <c r="CS45" i="10"/>
  <c r="CS46" i="10"/>
  <c r="CS47" i="10"/>
  <c r="CS48" i="10"/>
  <c r="CS49" i="10"/>
  <c r="CS50" i="10"/>
  <c r="CS51" i="10"/>
  <c r="CS52" i="10"/>
  <c r="CS53" i="10"/>
  <c r="CS54" i="10"/>
  <c r="CS55" i="10"/>
  <c r="CS56" i="10"/>
  <c r="CS57" i="10"/>
  <c r="CS58" i="10"/>
  <c r="CS59" i="10"/>
  <c r="CS60" i="10"/>
  <c r="CS61" i="10"/>
  <c r="CS62" i="10"/>
  <c r="CS63" i="10"/>
  <c r="CS64" i="10"/>
  <c r="CS65" i="10"/>
  <c r="CS66" i="10"/>
  <c r="CS67" i="10"/>
  <c r="CS68" i="10"/>
  <c r="CS69" i="10"/>
  <c r="CS70" i="10"/>
  <c r="CS71" i="10"/>
  <c r="CS72" i="10"/>
  <c r="CS73" i="10"/>
  <c r="CS74" i="10"/>
  <c r="CS75" i="10"/>
  <c r="CS76" i="10"/>
  <c r="CS77" i="10"/>
  <c r="CS78" i="10"/>
  <c r="CS79" i="10"/>
  <c r="CS80" i="10"/>
  <c r="CS81" i="10"/>
  <c r="CS82" i="10"/>
  <c r="CS83" i="10"/>
  <c r="CS84" i="10"/>
  <c r="CS85" i="10"/>
  <c r="CS86" i="10"/>
  <c r="CS87" i="10"/>
  <c r="CS88" i="10"/>
  <c r="CS89" i="10"/>
  <c r="CS90" i="10"/>
  <c r="CS91" i="10"/>
  <c r="CS92" i="10"/>
  <c r="CS93" i="10"/>
  <c r="CS94" i="10"/>
  <c r="CS95" i="10"/>
  <c r="CS96" i="10"/>
  <c r="CS97" i="10"/>
  <c r="CS98" i="10"/>
  <c r="CS99" i="10"/>
  <c r="CS100" i="10"/>
  <c r="CS101" i="10"/>
  <c r="CM3" i="10"/>
  <c r="CN3" i="10"/>
  <c r="CM4" i="10"/>
  <c r="CN4" i="10"/>
  <c r="CM5" i="10"/>
  <c r="CN5" i="10"/>
  <c r="CM6" i="10"/>
  <c r="CN6" i="10"/>
  <c r="CM7" i="10"/>
  <c r="CN7" i="10"/>
  <c r="CM8" i="10"/>
  <c r="CN8" i="10"/>
  <c r="CM9" i="10"/>
  <c r="CN9" i="10"/>
  <c r="CM10" i="10"/>
  <c r="CN10" i="10"/>
  <c r="CM11" i="10"/>
  <c r="CN11" i="10"/>
  <c r="CM12" i="10"/>
  <c r="CN12" i="10"/>
  <c r="CM13" i="10"/>
  <c r="CN13" i="10"/>
  <c r="CM14" i="10"/>
  <c r="CN14" i="10"/>
  <c r="CM15" i="10"/>
  <c r="CN15" i="10"/>
  <c r="CM16" i="10"/>
  <c r="CN16" i="10"/>
  <c r="CM17" i="10"/>
  <c r="CN17" i="10"/>
  <c r="CM18" i="10"/>
  <c r="CN18" i="10"/>
  <c r="CM19" i="10"/>
  <c r="CN19" i="10"/>
  <c r="CM20" i="10"/>
  <c r="CN20" i="10"/>
  <c r="CM21" i="10"/>
  <c r="CN21" i="10"/>
  <c r="CM22" i="10"/>
  <c r="CN22" i="10"/>
  <c r="CM23" i="10"/>
  <c r="CN23" i="10"/>
  <c r="CM24" i="10"/>
  <c r="CN24" i="10"/>
  <c r="CM25" i="10"/>
  <c r="CN25" i="10"/>
  <c r="CM26" i="10"/>
  <c r="CN26" i="10"/>
  <c r="CM27" i="10"/>
  <c r="CN27" i="10"/>
  <c r="CM28" i="10"/>
  <c r="CN28" i="10"/>
  <c r="CM29" i="10"/>
  <c r="CN29" i="10"/>
  <c r="CM30" i="10"/>
  <c r="CN30" i="10"/>
  <c r="CM31" i="10"/>
  <c r="CN31" i="10"/>
  <c r="CM32" i="10"/>
  <c r="CN32" i="10"/>
  <c r="CM33" i="10"/>
  <c r="CN33" i="10"/>
  <c r="CM34" i="10"/>
  <c r="CN34" i="10"/>
  <c r="CM35" i="10"/>
  <c r="CN35" i="10"/>
  <c r="CM36" i="10"/>
  <c r="CN36" i="10"/>
  <c r="CM37" i="10"/>
  <c r="CN37" i="10"/>
  <c r="CM38" i="10"/>
  <c r="CN38" i="10"/>
  <c r="CM39" i="10"/>
  <c r="CN39" i="10"/>
  <c r="CM40" i="10"/>
  <c r="CN40" i="10"/>
  <c r="CM41" i="10"/>
  <c r="CN41" i="10"/>
  <c r="CM42" i="10"/>
  <c r="CN42" i="10"/>
  <c r="CM43" i="10"/>
  <c r="CN43" i="10"/>
  <c r="CM44" i="10"/>
  <c r="CN44" i="10"/>
  <c r="CM45" i="10"/>
  <c r="CN45" i="10"/>
  <c r="CM46" i="10"/>
  <c r="CN46" i="10"/>
  <c r="CM47" i="10"/>
  <c r="CN47" i="10"/>
  <c r="CM48" i="10"/>
  <c r="CN48" i="10"/>
  <c r="CM49" i="10"/>
  <c r="CN49" i="10"/>
  <c r="CM50" i="10"/>
  <c r="CN50" i="10"/>
  <c r="CM51" i="10"/>
  <c r="CN51" i="10"/>
  <c r="CM52" i="10"/>
  <c r="CN52" i="10"/>
  <c r="CM53" i="10"/>
  <c r="CN53" i="10"/>
  <c r="CM54" i="10"/>
  <c r="CN54" i="10"/>
  <c r="CM55" i="10"/>
  <c r="CN55" i="10"/>
  <c r="CM56" i="10"/>
  <c r="CN56" i="10"/>
  <c r="CM57" i="10"/>
  <c r="CN57" i="10"/>
  <c r="CM58" i="10"/>
  <c r="CN58" i="10"/>
  <c r="CM59" i="10"/>
  <c r="CN59" i="10"/>
  <c r="CM60" i="10"/>
  <c r="CN60" i="10"/>
  <c r="CM61" i="10"/>
  <c r="CN61" i="10"/>
  <c r="CM62" i="10"/>
  <c r="CN62" i="10"/>
  <c r="CM63" i="10"/>
  <c r="CN63" i="10"/>
  <c r="CM64" i="10"/>
  <c r="CN64" i="10"/>
  <c r="CM65" i="10"/>
  <c r="CN65" i="10"/>
  <c r="CM66" i="10"/>
  <c r="CN66" i="10"/>
  <c r="CM67" i="10"/>
  <c r="CN67" i="10"/>
  <c r="CM68" i="10"/>
  <c r="CN68" i="10"/>
  <c r="CM69" i="10"/>
  <c r="CN69" i="10"/>
  <c r="CM70" i="10"/>
  <c r="CN70" i="10"/>
  <c r="CM71" i="10"/>
  <c r="CN71" i="10"/>
  <c r="CM72" i="10"/>
  <c r="CN72" i="10"/>
  <c r="CM73" i="10"/>
  <c r="CN73" i="10"/>
  <c r="CM74" i="10"/>
  <c r="CN74" i="10"/>
  <c r="CM75" i="10"/>
  <c r="CN75" i="10"/>
  <c r="CM76" i="10"/>
  <c r="CN76" i="10"/>
  <c r="CM77" i="10"/>
  <c r="CN77" i="10"/>
  <c r="CM78" i="10"/>
  <c r="CN78" i="10"/>
  <c r="CM79" i="10"/>
  <c r="CN79" i="10"/>
  <c r="CM80" i="10"/>
  <c r="CN80" i="10"/>
  <c r="CM81" i="10"/>
  <c r="CN81" i="10"/>
  <c r="CM82" i="10"/>
  <c r="CN82" i="10"/>
  <c r="CM83" i="10"/>
  <c r="CN83" i="10"/>
  <c r="CM84" i="10"/>
  <c r="CN84" i="10"/>
  <c r="CM85" i="10"/>
  <c r="CN85" i="10"/>
  <c r="CM86" i="10"/>
  <c r="CN86" i="10"/>
  <c r="CM87" i="10"/>
  <c r="CN87" i="10"/>
  <c r="CM88" i="10"/>
  <c r="CN88" i="10"/>
  <c r="CM89" i="10"/>
  <c r="CN89" i="10"/>
  <c r="CM90" i="10"/>
  <c r="CN90" i="10"/>
  <c r="CM91" i="10"/>
  <c r="CN91" i="10"/>
  <c r="CM92" i="10"/>
  <c r="CN92" i="10"/>
  <c r="CM93" i="10"/>
  <c r="CN93" i="10"/>
  <c r="CM94" i="10"/>
  <c r="CN94" i="10"/>
  <c r="CM95" i="10"/>
  <c r="CN95" i="10"/>
  <c r="CM96" i="10"/>
  <c r="CN96" i="10"/>
  <c r="CM97" i="10"/>
  <c r="CN97" i="10"/>
  <c r="CM98" i="10"/>
  <c r="CN98" i="10"/>
  <c r="CM99" i="10"/>
  <c r="CN99" i="10"/>
  <c r="CM100" i="10"/>
  <c r="CN100" i="10"/>
  <c r="CM101" i="10"/>
  <c r="CN101" i="10"/>
  <c r="CN2" i="10"/>
  <c r="CM2" i="10"/>
  <c r="CI3" i="10"/>
  <c r="CI4" i="10"/>
  <c r="CI5" i="10"/>
  <c r="CI6" i="10"/>
  <c r="CI7" i="10"/>
  <c r="CI8" i="10"/>
  <c r="CI9" i="10"/>
  <c r="CI10" i="10"/>
  <c r="CI11" i="10"/>
  <c r="CI12" i="10"/>
  <c r="CI13" i="10"/>
  <c r="CI14" i="10"/>
  <c r="CI15" i="10"/>
  <c r="CI16" i="10"/>
  <c r="CI17" i="10"/>
  <c r="CI18" i="10"/>
  <c r="CI19" i="10"/>
  <c r="CI20" i="10"/>
  <c r="CI21" i="10"/>
  <c r="CI22" i="10"/>
  <c r="CI23" i="10"/>
  <c r="CI24" i="10"/>
  <c r="CI25" i="10"/>
  <c r="CI26" i="10"/>
  <c r="CI27" i="10"/>
  <c r="CI28" i="10"/>
  <c r="CI29" i="10"/>
  <c r="CI30" i="10"/>
  <c r="CI31" i="10"/>
  <c r="CI32" i="10"/>
  <c r="CI33" i="10"/>
  <c r="CI34" i="10"/>
  <c r="CI35" i="10"/>
  <c r="CI36" i="10"/>
  <c r="CI37" i="10"/>
  <c r="CI38" i="10"/>
  <c r="CI39" i="10"/>
  <c r="CI40" i="10"/>
  <c r="CI41" i="10"/>
  <c r="CI42" i="10"/>
  <c r="CI43" i="10"/>
  <c r="CI44" i="10"/>
  <c r="CI45" i="10"/>
  <c r="CI46" i="10"/>
  <c r="CI47" i="10"/>
  <c r="CI48" i="10"/>
  <c r="CI49" i="10"/>
  <c r="CI50" i="10"/>
  <c r="CI51" i="10"/>
  <c r="CI52" i="10"/>
  <c r="CI53" i="10"/>
  <c r="CI54" i="10"/>
  <c r="CI55" i="10"/>
  <c r="CI56" i="10"/>
  <c r="CI57" i="10"/>
  <c r="CI58" i="10"/>
  <c r="CI59" i="10"/>
  <c r="CI60" i="10"/>
  <c r="CI61" i="10"/>
  <c r="CI62" i="10"/>
  <c r="CI63" i="10"/>
  <c r="CI64" i="10"/>
  <c r="CI65" i="10"/>
  <c r="CI66" i="10"/>
  <c r="CI67" i="10"/>
  <c r="CI68" i="10"/>
  <c r="CI69" i="10"/>
  <c r="CI70" i="10"/>
  <c r="CI73" i="10"/>
  <c r="CI74" i="10"/>
  <c r="CI75" i="10"/>
  <c r="CI76" i="10"/>
  <c r="CI77" i="10"/>
  <c r="CI78" i="10"/>
  <c r="CI79" i="10"/>
  <c r="CI80" i="10"/>
  <c r="CI81" i="10"/>
  <c r="CI82" i="10"/>
  <c r="CI83" i="10"/>
  <c r="CI84" i="10"/>
  <c r="CI85" i="10"/>
  <c r="CI86" i="10"/>
  <c r="CI87" i="10"/>
  <c r="CI88" i="10"/>
  <c r="CI89" i="10"/>
  <c r="CI90" i="10"/>
  <c r="CI91" i="10"/>
  <c r="CI92" i="10"/>
  <c r="CI93" i="10"/>
  <c r="CI94" i="10"/>
  <c r="CI95" i="10"/>
  <c r="CI96" i="10"/>
  <c r="CI97" i="10"/>
  <c r="CI98" i="10"/>
  <c r="CI99" i="10"/>
  <c r="CI100" i="10"/>
  <c r="CI101" i="10"/>
  <c r="CI102" i="10"/>
  <c r="CI103" i="10"/>
  <c r="CI104" i="10"/>
  <c r="CI105" i="10"/>
  <c r="CI2" i="10"/>
  <c r="CH3" i="10"/>
  <c r="CH4" i="10"/>
  <c r="CH5" i="10"/>
  <c r="CH6" i="10"/>
  <c r="CH7" i="10"/>
  <c r="CH8" i="10"/>
  <c r="CH9" i="10"/>
  <c r="CH10" i="10"/>
  <c r="CH11" i="10"/>
  <c r="CH12" i="10"/>
  <c r="CH13" i="10"/>
  <c r="CH14" i="10"/>
  <c r="CH15" i="10"/>
  <c r="CH16" i="10"/>
  <c r="CH17" i="10"/>
  <c r="CH18" i="10"/>
  <c r="CH19" i="10"/>
  <c r="CH20" i="10"/>
  <c r="CH21" i="10"/>
  <c r="CH22" i="10"/>
  <c r="CH23" i="10"/>
  <c r="CH24" i="10"/>
  <c r="CH25" i="10"/>
  <c r="CH26" i="10"/>
  <c r="CH27" i="10"/>
  <c r="CH28" i="10"/>
  <c r="CH29" i="10"/>
  <c r="CH30" i="10"/>
  <c r="CH31" i="10"/>
  <c r="CH32" i="10"/>
  <c r="CH33" i="10"/>
  <c r="CH34" i="10"/>
  <c r="CH35" i="10"/>
  <c r="CH36" i="10"/>
  <c r="CH37" i="10"/>
  <c r="CH38" i="10"/>
  <c r="CH39" i="10"/>
  <c r="CH40" i="10"/>
  <c r="CH41" i="10"/>
  <c r="CH42" i="10"/>
  <c r="CH43" i="10"/>
  <c r="CH44" i="10"/>
  <c r="CH45" i="10"/>
  <c r="CH46" i="10"/>
  <c r="CH47" i="10"/>
  <c r="CH48" i="10"/>
  <c r="CH49" i="10"/>
  <c r="CH50" i="10"/>
  <c r="CH51" i="10"/>
  <c r="CH52" i="10"/>
  <c r="CH53" i="10"/>
  <c r="CH54" i="10"/>
  <c r="CH55" i="10"/>
  <c r="CH56" i="10"/>
  <c r="CH57" i="10"/>
  <c r="CH58" i="10"/>
  <c r="CH59" i="10"/>
  <c r="CH60" i="10"/>
  <c r="CH61" i="10"/>
  <c r="CH62" i="10"/>
  <c r="CH63" i="10"/>
  <c r="CH64" i="10"/>
  <c r="CH65" i="10"/>
  <c r="CH66" i="10"/>
  <c r="CH67" i="10"/>
  <c r="CH68" i="10"/>
  <c r="CH69" i="10"/>
  <c r="CH73" i="10"/>
  <c r="CH74" i="10"/>
  <c r="CH75" i="10"/>
  <c r="CH76" i="10"/>
  <c r="CH77" i="10"/>
  <c r="CH78" i="10"/>
  <c r="CH79" i="10"/>
  <c r="CH80" i="10"/>
  <c r="CH81" i="10"/>
  <c r="CH82" i="10"/>
  <c r="CH83" i="10"/>
  <c r="CH84" i="10"/>
  <c r="CH85" i="10"/>
  <c r="CH86" i="10"/>
  <c r="CH87" i="10"/>
  <c r="CH88" i="10"/>
  <c r="CH89" i="10"/>
  <c r="CH90" i="10"/>
  <c r="CH91" i="10"/>
  <c r="CH92" i="10"/>
  <c r="CH93" i="10"/>
  <c r="CH94" i="10"/>
  <c r="CH95" i="10"/>
  <c r="CH96" i="10"/>
  <c r="CH97" i="10"/>
  <c r="CH98" i="10"/>
  <c r="CH99" i="10"/>
  <c r="CH100" i="10"/>
  <c r="CH101" i="10"/>
  <c r="CH102" i="10"/>
  <c r="CH103" i="10"/>
  <c r="CH104" i="10"/>
  <c r="CH105" i="10"/>
  <c r="CH2" i="10"/>
  <c r="CG3" i="10"/>
  <c r="CG4" i="10"/>
  <c r="CG5" i="10"/>
  <c r="CG6" i="10"/>
  <c r="CG7" i="10"/>
  <c r="CG8" i="10"/>
  <c r="CG9" i="10"/>
  <c r="CG10" i="10"/>
  <c r="CG11" i="10"/>
  <c r="CG12" i="10"/>
  <c r="CG13" i="10"/>
  <c r="CG14" i="10"/>
  <c r="CG15" i="10"/>
  <c r="CG16" i="10"/>
  <c r="CG17" i="10"/>
  <c r="CG18" i="10"/>
  <c r="CG19" i="10"/>
  <c r="CG20" i="10"/>
  <c r="CG21" i="10"/>
  <c r="CG22" i="10"/>
  <c r="CG23" i="10"/>
  <c r="CG24" i="10"/>
  <c r="CG25" i="10"/>
  <c r="CG26" i="10"/>
  <c r="CG27" i="10"/>
  <c r="CG28" i="10"/>
  <c r="CG29" i="10"/>
  <c r="CG30" i="10"/>
  <c r="CG31" i="10"/>
  <c r="CG32" i="10"/>
  <c r="CG33" i="10"/>
  <c r="CG34" i="10"/>
  <c r="CG35" i="10"/>
  <c r="CG36" i="10"/>
  <c r="CG37" i="10"/>
  <c r="CG38" i="10"/>
  <c r="CG39" i="10"/>
  <c r="CG40" i="10"/>
  <c r="CG41" i="10"/>
  <c r="CG42" i="10"/>
  <c r="CG43" i="10"/>
  <c r="CG44" i="10"/>
  <c r="CG45" i="10"/>
  <c r="CG46" i="10"/>
  <c r="CG47" i="10"/>
  <c r="CG48" i="10"/>
  <c r="CG49" i="10"/>
  <c r="CG50" i="10"/>
  <c r="CG51" i="10"/>
  <c r="CG52" i="10"/>
  <c r="CG53" i="10"/>
  <c r="CG54" i="10"/>
  <c r="CG55" i="10"/>
  <c r="CG56" i="10"/>
  <c r="CG57" i="10"/>
  <c r="CG58" i="10"/>
  <c r="CG59" i="10"/>
  <c r="CG60" i="10"/>
  <c r="CG61" i="10"/>
  <c r="CG62" i="10"/>
  <c r="CG63" i="10"/>
  <c r="CG64" i="10"/>
  <c r="CG65" i="10"/>
  <c r="CG66" i="10"/>
  <c r="CG67" i="10"/>
  <c r="CG68" i="10"/>
  <c r="CG69" i="10"/>
  <c r="CG2" i="10"/>
  <c r="CM104" i="10"/>
  <c r="AB3" i="10"/>
  <c r="AB4" i="10"/>
  <c r="AB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" i="10"/>
  <c r="AD17" i="7"/>
  <c r="AD18" i="7"/>
  <c r="X8" i="7"/>
  <c r="X7" i="7"/>
  <c r="AE14" i="10"/>
  <c r="AE15" i="10"/>
  <c r="AE16" i="10"/>
  <c r="AE17" i="10"/>
  <c r="AE18" i="10"/>
  <c r="AE13" i="10"/>
  <c r="AD23" i="7"/>
  <c r="AD26" i="7"/>
  <c r="AX11" i="10"/>
  <c r="DJ4" i="10" s="1"/>
  <c r="AD81" i="10"/>
  <c r="AD82" i="10"/>
  <c r="AD83" i="10"/>
  <c r="AD84" i="10"/>
  <c r="AD85" i="10"/>
  <c r="AD86" i="10"/>
  <c r="AD87" i="10"/>
  <c r="AD88" i="10"/>
  <c r="AD89" i="10"/>
  <c r="AD90" i="10"/>
  <c r="AD91" i="10"/>
  <c r="AD92" i="10"/>
  <c r="AD93" i="10"/>
  <c r="AD94" i="10"/>
  <c r="AD95" i="10"/>
  <c r="AD96" i="10"/>
  <c r="AD97" i="10"/>
  <c r="AD98" i="10"/>
  <c r="AD99" i="10"/>
  <c r="AD100" i="10"/>
  <c r="AD101" i="10"/>
  <c r="AD102" i="10"/>
  <c r="AD103" i="10"/>
  <c r="AD104" i="10"/>
  <c r="AD105" i="10"/>
  <c r="AD80" i="10"/>
  <c r="Y78" i="10"/>
  <c r="Y79" i="10"/>
  <c r="Y80" i="10"/>
  <c r="Y81" i="10"/>
  <c r="Y82" i="10"/>
  <c r="Y77" i="10"/>
  <c r="Y40" i="10"/>
  <c r="Y41" i="10"/>
  <c r="Y42" i="10"/>
  <c r="Y43" i="10"/>
  <c r="Y44" i="10"/>
  <c r="Y45" i="10"/>
  <c r="Y39" i="10"/>
  <c r="Y31" i="10"/>
  <c r="Y32" i="10"/>
  <c r="Y33" i="10"/>
  <c r="Y34" i="10"/>
  <c r="Y35" i="10"/>
  <c r="Y36" i="10"/>
  <c r="Y37" i="10"/>
  <c r="Y30" i="10"/>
  <c r="Y7" i="10"/>
  <c r="Y8" i="10"/>
  <c r="Y9" i="10"/>
  <c r="Y10" i="10"/>
  <c r="Y11" i="10"/>
  <c r="Y12" i="10"/>
  <c r="Y13" i="10"/>
  <c r="Y14" i="10"/>
  <c r="Y15" i="10"/>
  <c r="Y16" i="10"/>
  <c r="Y17" i="10"/>
  <c r="Y6" i="10"/>
  <c r="L5" i="10"/>
  <c r="L6" i="10"/>
  <c r="L7" i="10"/>
  <c r="L8" i="10"/>
  <c r="L9" i="10"/>
  <c r="L4" i="10"/>
  <c r="L2" i="10"/>
  <c r="L1" i="10"/>
  <c r="F102" i="10"/>
  <c r="F40" i="10"/>
  <c r="F41" i="10"/>
  <c r="D30" i="10" s="1"/>
  <c r="F42" i="10"/>
  <c r="D24" i="10" s="1"/>
  <c r="F43" i="10"/>
  <c r="D66" i="10" s="1"/>
  <c r="F44" i="10"/>
  <c r="F45" i="10"/>
  <c r="D33" i="10" s="1"/>
  <c r="F46" i="10"/>
  <c r="F47" i="10"/>
  <c r="F48" i="10"/>
  <c r="F49" i="10"/>
  <c r="D80" i="10" s="1"/>
  <c r="F50" i="10"/>
  <c r="F51" i="10"/>
  <c r="D95" i="10" s="1"/>
  <c r="F52" i="10"/>
  <c r="F39" i="10"/>
  <c r="D13" i="10" s="1"/>
  <c r="F36" i="10"/>
  <c r="D40" i="10" s="1"/>
  <c r="F37" i="10"/>
  <c r="D41" i="10" s="1"/>
  <c r="F35" i="10"/>
  <c r="D39" i="10" s="1"/>
  <c r="F11" i="10"/>
  <c r="D20" i="10" s="1"/>
  <c r="F12" i="10"/>
  <c r="D21" i="10" s="1"/>
  <c r="F10" i="10"/>
  <c r="D7" i="10" s="1"/>
  <c r="F2" i="10"/>
  <c r="D2" i="10" s="1"/>
  <c r="F3" i="10"/>
  <c r="D3" i="10" s="1"/>
  <c r="F4" i="10"/>
  <c r="D4" i="10" s="1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D42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B1" i="10"/>
  <c r="AE3" i="10"/>
  <c r="AE4" i="10"/>
  <c r="AE5" i="10"/>
  <c r="AE6" i="10"/>
  <c r="AE7" i="10"/>
  <c r="AE8" i="10"/>
  <c r="AE9" i="10"/>
  <c r="AE10" i="10"/>
  <c r="AE11" i="10"/>
  <c r="AE2" i="10"/>
  <c r="J2" i="7"/>
  <c r="D14" i="7"/>
  <c r="D21" i="7"/>
  <c r="D20" i="7"/>
  <c r="D19" i="7"/>
  <c r="D7" i="7"/>
  <c r="D41" i="7"/>
  <c r="D40" i="7"/>
  <c r="D39" i="7"/>
  <c r="D8" i="7"/>
  <c r="D9" i="7"/>
  <c r="D5" i="7"/>
  <c r="D12" i="7"/>
  <c r="D10" i="7"/>
  <c r="D11" i="7"/>
  <c r="AC6" i="10" l="1"/>
  <c r="D91" i="10"/>
  <c r="D34" i="10"/>
  <c r="D37" i="10"/>
  <c r="D62" i="10"/>
  <c r="D35" i="10"/>
  <c r="D69" i="10"/>
  <c r="D38" i="10"/>
  <c r="D70" i="10"/>
  <c r="D83" i="10"/>
  <c r="J40" i="10"/>
  <c r="D93" i="10"/>
  <c r="D72" i="10"/>
  <c r="D15" i="10"/>
  <c r="D51" i="10"/>
  <c r="D45" i="10"/>
  <c r="D10" i="10"/>
  <c r="D60" i="10"/>
  <c r="D67" i="10"/>
  <c r="D19" i="10"/>
  <c r="D47" i="10"/>
  <c r="D82" i="10"/>
  <c r="DB6" i="10"/>
  <c r="D76" i="10"/>
  <c r="DB43" i="10"/>
  <c r="D55" i="10"/>
  <c r="D17" i="10"/>
  <c r="D84" i="10"/>
  <c r="D96" i="10"/>
  <c r="D6" i="10"/>
  <c r="D26" i="10"/>
  <c r="D92" i="10"/>
  <c r="D11" i="10"/>
  <c r="D43" i="10"/>
  <c r="D58" i="10"/>
  <c r="D79" i="10"/>
  <c r="D23" i="10"/>
  <c r="D53" i="10"/>
  <c r="D74" i="10"/>
  <c r="D94" i="10"/>
  <c r="D73" i="10"/>
  <c r="D63" i="10"/>
  <c r="D29" i="10"/>
  <c r="D44" i="10"/>
  <c r="D59" i="10"/>
  <c r="D64" i="10"/>
  <c r="D31" i="10"/>
  <c r="D52" i="10"/>
  <c r="D14" i="10"/>
  <c r="D50" i="10"/>
  <c r="D71" i="10"/>
  <c r="D22" i="10"/>
  <c r="D65" i="10"/>
  <c r="D81" i="10"/>
  <c r="D18" i="10"/>
  <c r="D27" i="10"/>
  <c r="D48" i="10"/>
  <c r="D56" i="10"/>
  <c r="D68" i="10"/>
  <c r="D77" i="10"/>
  <c r="D85" i="10"/>
  <c r="D28" i="10"/>
  <c r="D32" i="10"/>
  <c r="D36" i="10"/>
  <c r="D49" i="10"/>
  <c r="D57" i="10"/>
  <c r="D61" i="10"/>
  <c r="D78" i="10"/>
  <c r="D90" i="10"/>
  <c r="D16" i="10"/>
  <c r="D25" i="10"/>
  <c r="D46" i="10"/>
  <c r="D54" i="10"/>
  <c r="D75" i="10"/>
  <c r="D8" i="10"/>
  <c r="D12" i="10"/>
  <c r="D9" i="10"/>
  <c r="D5" i="10"/>
  <c r="AC18" i="10" l="1"/>
  <c r="AC13" i="10"/>
  <c r="AC26" i="10"/>
  <c r="AC24" i="10"/>
  <c r="AC22" i="10"/>
  <c r="AC20" i="10"/>
  <c r="AC9" i="10"/>
  <c r="AC8" i="10"/>
  <c r="AC7" i="10"/>
  <c r="AC5" i="10"/>
  <c r="AC4" i="10"/>
  <c r="AC14" i="10"/>
  <c r="W44" i="10"/>
  <c r="W37" i="10"/>
  <c r="W55" i="10"/>
  <c r="W43" i="10"/>
  <c r="W41" i="10"/>
  <c r="W64" i="10"/>
  <c r="W63" i="10"/>
  <c r="W73" i="10"/>
  <c r="W33" i="10"/>
  <c r="W57" i="10"/>
  <c r="W72" i="10"/>
  <c r="W75" i="10"/>
  <c r="W26" i="10"/>
  <c r="W25" i="10"/>
  <c r="W10" i="10"/>
  <c r="W23" i="10"/>
  <c r="W8" i="10"/>
  <c r="W21" i="10"/>
  <c r="W1" i="10"/>
  <c r="W18" i="10"/>
  <c r="W80" i="10"/>
  <c r="W79" i="10"/>
  <c r="W85" i="10"/>
  <c r="J1" i="10"/>
  <c r="CC106" i="10"/>
  <c r="R95" i="2"/>
  <c r="D48" i="5" s="1"/>
  <c r="R94" i="2"/>
  <c r="CB108" i="10"/>
  <c r="DW20" i="10" s="1"/>
  <c r="CB109" i="10"/>
  <c r="DW21" i="10" s="1"/>
  <c r="CB110" i="10"/>
  <c r="DW22" i="10" s="1"/>
  <c r="CB111" i="10"/>
  <c r="DW23" i="10" s="1"/>
  <c r="CB107" i="10"/>
  <c r="DW19" i="10" s="1"/>
  <c r="CC100" i="10"/>
  <c r="CC101" i="10"/>
  <c r="CC102" i="10"/>
  <c r="CC103" i="10"/>
  <c r="CC104" i="10"/>
  <c r="CC105" i="10"/>
  <c r="CC99" i="10"/>
  <c r="CB98" i="10"/>
  <c r="CB97" i="10"/>
  <c r="CC90" i="10"/>
  <c r="DJ33" i="10" s="1"/>
  <c r="CC91" i="10"/>
  <c r="DJ34" i="10" s="1"/>
  <c r="CC92" i="10"/>
  <c r="DJ35" i="10" s="1"/>
  <c r="CC93" i="10"/>
  <c r="DJ36" i="10" s="1"/>
  <c r="CC94" i="10"/>
  <c r="DJ37" i="10" s="1"/>
  <c r="CC95" i="10"/>
  <c r="DJ38" i="10" s="1"/>
  <c r="CC96" i="10"/>
  <c r="DJ39" i="10" s="1"/>
  <c r="CC89" i="10"/>
  <c r="DJ32" i="10" s="1"/>
  <c r="P14" i="10"/>
  <c r="CC62" i="10" s="1"/>
  <c r="CY89" i="10" s="1"/>
  <c r="P15" i="10"/>
  <c r="CC63" i="10" s="1"/>
  <c r="CY90" i="10" s="1"/>
  <c r="P16" i="10"/>
  <c r="Q16" i="10" s="1"/>
  <c r="CB64" i="10" s="1"/>
  <c r="CX91" i="10" s="1"/>
  <c r="P17" i="10"/>
  <c r="CC65" i="10" s="1"/>
  <c r="CY92" i="10" s="1"/>
  <c r="P18" i="10"/>
  <c r="Q18" i="10" s="1"/>
  <c r="CB66" i="10" s="1"/>
  <c r="CX93" i="10" s="1"/>
  <c r="P19" i="10"/>
  <c r="Q19" i="10" s="1"/>
  <c r="CB67" i="10" s="1"/>
  <c r="CX94" i="10" s="1"/>
  <c r="P20" i="10"/>
  <c r="Q20" i="10" s="1"/>
  <c r="CB68" i="10" s="1"/>
  <c r="CX95" i="10" s="1"/>
  <c r="P13" i="10"/>
  <c r="Q13" i="10" s="1"/>
  <c r="CB61" i="10" s="1"/>
  <c r="CX88" i="10" s="1"/>
  <c r="P48" i="10"/>
  <c r="P49" i="10"/>
  <c r="S22" i="2"/>
  <c r="P24" i="10" s="1"/>
  <c r="CC33" i="10" s="1"/>
  <c r="CY52" i="10" s="1"/>
  <c r="J8" i="10"/>
  <c r="J7" i="10"/>
  <c r="J6" i="10"/>
  <c r="J5" i="10"/>
  <c r="J4" i="10"/>
  <c r="J3" i="10"/>
  <c r="J2" i="10"/>
  <c r="H21" i="10"/>
  <c r="G21" i="10"/>
  <c r="H20" i="10"/>
  <c r="G20" i="10"/>
  <c r="H19" i="10"/>
  <c r="G19" i="10"/>
  <c r="H18" i="10"/>
  <c r="G18" i="10"/>
  <c r="H17" i="10"/>
  <c r="G17" i="10"/>
  <c r="J16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H3" i="10"/>
  <c r="G3" i="10"/>
  <c r="H2" i="10"/>
  <c r="G2" i="10"/>
  <c r="H1" i="10"/>
  <c r="G1" i="10"/>
  <c r="J20" i="7"/>
  <c r="J67" i="7"/>
  <c r="J8" i="7"/>
  <c r="J7" i="7"/>
  <c r="J6" i="7"/>
  <c r="J5" i="7"/>
  <c r="J4" i="7"/>
  <c r="J3" i="7"/>
  <c r="J1" i="7"/>
  <c r="D2" i="7"/>
  <c r="BD75" i="10"/>
  <c r="DW38" i="10" s="1"/>
  <c r="BD76" i="10"/>
  <c r="DW39" i="10" s="1"/>
  <c r="BD77" i="10"/>
  <c r="DW40" i="10" s="1"/>
  <c r="BD78" i="10"/>
  <c r="DW41" i="10" s="1"/>
  <c r="BD74" i="10"/>
  <c r="DW37" i="10" s="1"/>
  <c r="BD62" i="10"/>
  <c r="DW26" i="10" s="1"/>
  <c r="BD63" i="10"/>
  <c r="DW27" i="10" s="1"/>
  <c r="BD64" i="10"/>
  <c r="DW28" i="10" s="1"/>
  <c r="BD65" i="10"/>
  <c r="DW29" i="10" s="1"/>
  <c r="BD66" i="10"/>
  <c r="DW30" i="10" s="1"/>
  <c r="BD67" i="10"/>
  <c r="DW31" i="10" s="1"/>
  <c r="BD68" i="10"/>
  <c r="DW32" i="10" s="1"/>
  <c r="BD69" i="10"/>
  <c r="DW33" i="10" s="1"/>
  <c r="BD70" i="10"/>
  <c r="DW34" i="10" s="1"/>
  <c r="BD71" i="10"/>
  <c r="DW35" i="10" s="1"/>
  <c r="BD61" i="10"/>
  <c r="DW25" i="10" s="1"/>
  <c r="BD45" i="10"/>
  <c r="DW4" i="10" s="1"/>
  <c r="BD46" i="10"/>
  <c r="DW5" i="10" s="1"/>
  <c r="BD47" i="10"/>
  <c r="DW6" i="10" s="1"/>
  <c r="BD48" i="10"/>
  <c r="DW7" i="10" s="1"/>
  <c r="BD49" i="10"/>
  <c r="DW8" i="10" s="1"/>
  <c r="BD50" i="10"/>
  <c r="DW9" i="10" s="1"/>
  <c r="BD51" i="10"/>
  <c r="DW10" i="10" s="1"/>
  <c r="BD52" i="10"/>
  <c r="DW11" i="10" s="1"/>
  <c r="BD53" i="10"/>
  <c r="DW12" i="10" s="1"/>
  <c r="BD54" i="10"/>
  <c r="DW13" i="10" s="1"/>
  <c r="BD55" i="10"/>
  <c r="DW14" i="10" s="1"/>
  <c r="BD56" i="10"/>
  <c r="DW15" i="10" s="1"/>
  <c r="BD57" i="10"/>
  <c r="DW16" i="10" s="1"/>
  <c r="BD58" i="10"/>
  <c r="DW17" i="10" s="1"/>
  <c r="BD44" i="10"/>
  <c r="DW3" i="10" s="1"/>
  <c r="S23" i="2"/>
  <c r="P25" i="10" s="1"/>
  <c r="Q25" i="10" s="1"/>
  <c r="CB34" i="10" s="1"/>
  <c r="CX53" i="10" s="1"/>
  <c r="S24" i="2"/>
  <c r="P26" i="10" s="1"/>
  <c r="CC35" i="10" s="1"/>
  <c r="CY54" i="10" s="1"/>
  <c r="S25" i="2"/>
  <c r="P27" i="10" s="1"/>
  <c r="S26" i="2"/>
  <c r="S27" i="2"/>
  <c r="P29" i="10" s="1"/>
  <c r="Q29" i="10" s="1"/>
  <c r="CB38" i="10" s="1"/>
  <c r="CX57" i="10" s="1"/>
  <c r="S28" i="2"/>
  <c r="P30" i="10" s="1"/>
  <c r="Q30" i="10" s="1"/>
  <c r="CB39" i="10" s="1"/>
  <c r="CX58" i="10" s="1"/>
  <c r="S29" i="2"/>
  <c r="P31" i="10" s="1"/>
  <c r="Q31" i="10" s="1"/>
  <c r="CB40" i="10" s="1"/>
  <c r="CX59" i="10" s="1"/>
  <c r="S30" i="2"/>
  <c r="P32" i="10" s="1"/>
  <c r="CC41" i="10" s="1"/>
  <c r="CY60" i="10" s="1"/>
  <c r="S31" i="2"/>
  <c r="P33" i="10" s="1"/>
  <c r="Q33" i="10" s="1"/>
  <c r="CB42" i="10" s="1"/>
  <c r="CX61" i="10" s="1"/>
  <c r="S32" i="2"/>
  <c r="P34" i="10" s="1"/>
  <c r="CC43" i="10" s="1"/>
  <c r="CY62" i="10" s="1"/>
  <c r="S33" i="2"/>
  <c r="P35" i="10" s="1"/>
  <c r="S34" i="2"/>
  <c r="P36" i="10" s="1"/>
  <c r="CC45" i="10" s="1"/>
  <c r="CY64" i="10" s="1"/>
  <c r="S35" i="2"/>
  <c r="P37" i="10" s="1"/>
  <c r="Q37" i="10" s="1"/>
  <c r="CB46" i="10" s="1"/>
  <c r="CX65" i="10" s="1"/>
  <c r="S36" i="2"/>
  <c r="P38" i="10" s="1"/>
  <c r="Q38" i="10" s="1"/>
  <c r="CB47" i="10" s="1"/>
  <c r="CX66" i="10" s="1"/>
  <c r="S37" i="2"/>
  <c r="P39" i="10" s="1"/>
  <c r="CC48" i="10" s="1"/>
  <c r="CY67" i="10" s="1"/>
  <c r="S38" i="2"/>
  <c r="P40" i="10" s="1"/>
  <c r="CC49" i="10" s="1"/>
  <c r="CY68" i="10" s="1"/>
  <c r="S39" i="2"/>
  <c r="P41" i="10" s="1"/>
  <c r="Q41" i="10" s="1"/>
  <c r="CB50" i="10" s="1"/>
  <c r="CX69" i="10" s="1"/>
  <c r="S40" i="2"/>
  <c r="P42" i="10" s="1"/>
  <c r="CC51" i="10" s="1"/>
  <c r="CY70" i="10" s="1"/>
  <c r="S41" i="2"/>
  <c r="P43" i="10" s="1"/>
  <c r="S42" i="2"/>
  <c r="S43" i="2"/>
  <c r="P45" i="10" s="1"/>
  <c r="Q45" i="10" s="1"/>
  <c r="CB54" i="10" s="1"/>
  <c r="CX73" i="10" s="1"/>
  <c r="S44" i="2"/>
  <c r="P46" i="10" s="1"/>
  <c r="Q46" i="10" s="1"/>
  <c r="CB55" i="10" s="1"/>
  <c r="CX74" i="10" s="1"/>
  <c r="S45" i="2"/>
  <c r="P47" i="10" s="1"/>
  <c r="Q47" i="10" s="1"/>
  <c r="CB56" i="10" s="1"/>
  <c r="CX75" i="10" s="1"/>
  <c r="S51" i="2"/>
  <c r="S52" i="2"/>
  <c r="S53" i="2"/>
  <c r="S54" i="2"/>
  <c r="S55" i="2"/>
  <c r="S56" i="2"/>
  <c r="S57" i="2"/>
  <c r="S50" i="2"/>
  <c r="S63" i="2"/>
  <c r="P2" i="10" s="1"/>
  <c r="Q2" i="10" s="1"/>
  <c r="CB74" i="10" s="1"/>
  <c r="CX77" i="10" s="1"/>
  <c r="S64" i="2"/>
  <c r="P3" i="10" s="1"/>
  <c r="Q3" i="10" s="1"/>
  <c r="CB75" i="10" s="1"/>
  <c r="CX78" i="10" s="1"/>
  <c r="S65" i="2"/>
  <c r="P4" i="10" s="1"/>
  <c r="CC76" i="10" s="1"/>
  <c r="CY79" i="10" s="1"/>
  <c r="S66" i="2"/>
  <c r="P5" i="10" s="1"/>
  <c r="S67" i="2"/>
  <c r="P6" i="10" s="1"/>
  <c r="S68" i="2"/>
  <c r="P7" i="10" s="1"/>
  <c r="CC79" i="10" s="1"/>
  <c r="CY82" i="10" s="1"/>
  <c r="S69" i="2"/>
  <c r="P8" i="10" s="1"/>
  <c r="CC80" i="10" s="1"/>
  <c r="CY83" i="10" s="1"/>
  <c r="S70" i="2"/>
  <c r="P9" i="10" s="1"/>
  <c r="CC81" i="10" s="1"/>
  <c r="CY84" i="10" s="1"/>
  <c r="S71" i="2"/>
  <c r="P10" i="10" s="1"/>
  <c r="Q10" i="10" s="1"/>
  <c r="CB82" i="10" s="1"/>
  <c r="CX85" i="10" s="1"/>
  <c r="S72" i="2"/>
  <c r="P11" i="10" s="1"/>
  <c r="S73" i="2"/>
  <c r="P12" i="10" s="1"/>
  <c r="CC84" i="10" s="1"/>
  <c r="CY87" i="10" s="1"/>
  <c r="S62" i="2"/>
  <c r="P1" i="10" s="1"/>
  <c r="CC73" i="10" s="1"/>
  <c r="CY76" i="10" s="1"/>
  <c r="L99" i="10"/>
  <c r="J100" i="10" s="1"/>
  <c r="L85" i="10"/>
  <c r="J86" i="10" s="1"/>
  <c r="L86" i="10"/>
  <c r="L87" i="10"/>
  <c r="J87" i="10" s="1"/>
  <c r="L88" i="10"/>
  <c r="J88" i="10" s="1"/>
  <c r="L89" i="10"/>
  <c r="J93" i="10" s="1"/>
  <c r="L84" i="10"/>
  <c r="J85" i="10" s="1"/>
  <c r="J28" i="10"/>
  <c r="J11" i="10"/>
  <c r="J17" i="10"/>
  <c r="AX12" i="10"/>
  <c r="DJ5" i="10" s="1"/>
  <c r="AX13" i="10"/>
  <c r="AX14" i="10"/>
  <c r="AX15" i="10"/>
  <c r="AX16" i="10"/>
  <c r="AX17" i="10"/>
  <c r="AX18" i="10"/>
  <c r="AX19" i="10"/>
  <c r="AX20" i="10"/>
  <c r="AX21" i="10"/>
  <c r="AX22" i="10"/>
  <c r="AX23" i="10"/>
  <c r="AQ56" i="10"/>
  <c r="AQ55" i="10"/>
  <c r="AB81" i="10"/>
  <c r="AP56" i="10" s="1"/>
  <c r="DA3" i="10" s="1"/>
  <c r="DB3" i="10" s="1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P69" i="10" s="1"/>
  <c r="DQ5" i="10" s="1"/>
  <c r="AB95" i="10"/>
  <c r="AB96" i="10"/>
  <c r="AC96" i="10" s="1"/>
  <c r="AB97" i="10"/>
  <c r="AB98" i="10"/>
  <c r="AB99" i="10"/>
  <c r="AB100" i="10"/>
  <c r="AB101" i="10"/>
  <c r="AB102" i="10"/>
  <c r="AB103" i="10"/>
  <c r="AB104" i="10"/>
  <c r="AB105" i="10"/>
  <c r="AB80" i="10"/>
  <c r="AQ58" i="10"/>
  <c r="DR18" i="10" s="1"/>
  <c r="AQ60" i="10"/>
  <c r="DR20" i="10" s="1"/>
  <c r="AQ61" i="10"/>
  <c r="DR21" i="10" s="1"/>
  <c r="AQ64" i="10"/>
  <c r="DR24" i="10" s="1"/>
  <c r="AQ66" i="10"/>
  <c r="DR26" i="10" s="1"/>
  <c r="AQ68" i="10"/>
  <c r="DR4" i="10" s="1"/>
  <c r="AQ70" i="10"/>
  <c r="DR6" i="10" s="1"/>
  <c r="AQ73" i="10"/>
  <c r="DR9" i="10" s="1"/>
  <c r="AP74" i="10"/>
  <c r="DQ10" i="10" s="1"/>
  <c r="AQ76" i="10"/>
  <c r="DR12" i="10" s="1"/>
  <c r="AQ77" i="10"/>
  <c r="DR13" i="10" s="1"/>
  <c r="AQ78" i="10"/>
  <c r="DR14" i="10" s="1"/>
  <c r="AQ80" i="10"/>
  <c r="DR16" i="10" s="1"/>
  <c r="AQ57" i="10"/>
  <c r="DR17" i="10" s="1"/>
  <c r="F56" i="1"/>
  <c r="F57" i="1"/>
  <c r="AE83" i="7"/>
  <c r="F58" i="1" s="1"/>
  <c r="AE84" i="7"/>
  <c r="F59" i="1" s="1"/>
  <c r="AE85" i="7"/>
  <c r="F60" i="1" s="1"/>
  <c r="AE86" i="7"/>
  <c r="F61" i="1" s="1"/>
  <c r="AE87" i="7"/>
  <c r="F62" i="1" s="1"/>
  <c r="AE88" i="7"/>
  <c r="F63" i="1" s="1"/>
  <c r="AE89" i="7"/>
  <c r="F64" i="1" s="1"/>
  <c r="AE90" i="7"/>
  <c r="F65" i="1" s="1"/>
  <c r="AE91" i="7"/>
  <c r="F66" i="1" s="1"/>
  <c r="AE92" i="7"/>
  <c r="F67" i="1" s="1"/>
  <c r="AE93" i="7"/>
  <c r="F68" i="1" s="1"/>
  <c r="AE94" i="7"/>
  <c r="F69" i="1" s="1"/>
  <c r="AE95" i="7"/>
  <c r="F70" i="1" s="1"/>
  <c r="AE96" i="7"/>
  <c r="F71" i="1" s="1"/>
  <c r="AE97" i="7"/>
  <c r="F72" i="1" s="1"/>
  <c r="AE98" i="7"/>
  <c r="F73" i="1" s="1"/>
  <c r="AE99" i="7"/>
  <c r="F74" i="1" s="1"/>
  <c r="AE100" i="7"/>
  <c r="F75" i="1" s="1"/>
  <c r="AE101" i="7"/>
  <c r="F76" i="1" s="1"/>
  <c r="AE102" i="7"/>
  <c r="F77" i="1" s="1"/>
  <c r="AE103" i="7"/>
  <c r="F78" i="1" s="1"/>
  <c r="AE104" i="7"/>
  <c r="F79" i="1" s="1"/>
  <c r="AE105" i="7"/>
  <c r="F80" i="1" s="1"/>
  <c r="AE82" i="7"/>
  <c r="F55" i="1"/>
  <c r="G58" i="1"/>
  <c r="G59" i="1"/>
  <c r="G60" i="1"/>
  <c r="G61" i="1"/>
  <c r="G62" i="1"/>
  <c r="G63" i="1"/>
  <c r="G64" i="1"/>
  <c r="G65" i="1"/>
  <c r="G66" i="1"/>
  <c r="G69" i="1"/>
  <c r="G70" i="1"/>
  <c r="G71" i="1"/>
  <c r="G72" i="1"/>
  <c r="G73" i="1"/>
  <c r="G74" i="1"/>
  <c r="G75" i="1"/>
  <c r="G76" i="1"/>
  <c r="G77" i="1"/>
  <c r="G78" i="1"/>
  <c r="G79" i="1"/>
  <c r="G80" i="1"/>
  <c r="G57" i="1"/>
  <c r="AF54" i="10"/>
  <c r="AE54" i="10" s="1"/>
  <c r="AF55" i="10"/>
  <c r="AF56" i="10"/>
  <c r="AF57" i="10"/>
  <c r="AF58" i="10"/>
  <c r="AF59" i="10"/>
  <c r="AF60" i="10"/>
  <c r="AF61" i="10"/>
  <c r="AF62" i="10"/>
  <c r="AF63" i="10"/>
  <c r="AF64" i="10"/>
  <c r="AF65" i="10"/>
  <c r="AF66" i="10"/>
  <c r="AF67" i="10"/>
  <c r="AF68" i="10"/>
  <c r="AF69" i="10"/>
  <c r="AF70" i="10"/>
  <c r="AF71" i="10"/>
  <c r="AF72" i="10"/>
  <c r="AF73" i="10"/>
  <c r="AF74" i="10"/>
  <c r="AF75" i="10"/>
  <c r="AF76" i="10"/>
  <c r="AF77" i="10"/>
  <c r="AF78" i="10"/>
  <c r="AF31" i="10"/>
  <c r="AF32" i="10"/>
  <c r="AF33" i="10"/>
  <c r="AF34" i="10"/>
  <c r="AF35" i="10"/>
  <c r="AF36" i="10"/>
  <c r="AF37" i="10"/>
  <c r="AF38" i="10"/>
  <c r="AF39" i="10"/>
  <c r="AF40" i="10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30" i="10"/>
  <c r="AN6" i="10"/>
  <c r="AN7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27" i="10"/>
  <c r="AN28" i="10"/>
  <c r="AN30" i="10"/>
  <c r="AN31" i="10"/>
  <c r="AN32" i="10"/>
  <c r="AN33" i="10"/>
  <c r="AN34" i="10"/>
  <c r="AN35" i="10"/>
  <c r="AN36" i="10"/>
  <c r="AN37" i="10"/>
  <c r="AN38" i="10"/>
  <c r="AN39" i="10"/>
  <c r="AN40" i="10"/>
  <c r="AN41" i="10"/>
  <c r="AN42" i="10"/>
  <c r="AN43" i="10"/>
  <c r="AN44" i="10"/>
  <c r="AN45" i="10"/>
  <c r="AN46" i="10"/>
  <c r="AN47" i="10"/>
  <c r="AN48" i="10"/>
  <c r="AN49" i="10"/>
  <c r="AN50" i="10"/>
  <c r="AN51" i="10"/>
  <c r="AN52" i="10"/>
  <c r="AN53" i="10"/>
  <c r="A106" i="10"/>
  <c r="U100" i="10"/>
  <c r="T100" i="10"/>
  <c r="M100" i="10"/>
  <c r="H100" i="10"/>
  <c r="G100" i="10"/>
  <c r="U99" i="10"/>
  <c r="T99" i="10"/>
  <c r="M99" i="10"/>
  <c r="H99" i="10"/>
  <c r="G99" i="10"/>
  <c r="U98" i="10"/>
  <c r="T98" i="10"/>
  <c r="M98" i="10"/>
  <c r="H98" i="10"/>
  <c r="G98" i="10"/>
  <c r="U97" i="10"/>
  <c r="T97" i="10"/>
  <c r="M97" i="10"/>
  <c r="H97" i="10"/>
  <c r="G97" i="10"/>
  <c r="U96" i="10"/>
  <c r="T96" i="10"/>
  <c r="M96" i="10"/>
  <c r="H96" i="10"/>
  <c r="G96" i="10"/>
  <c r="U95" i="10"/>
  <c r="T95" i="10"/>
  <c r="M95" i="10"/>
  <c r="H95" i="10"/>
  <c r="G95" i="10"/>
  <c r="U94" i="10"/>
  <c r="T94" i="10"/>
  <c r="M94" i="10"/>
  <c r="H94" i="10"/>
  <c r="G94" i="10"/>
  <c r="U93" i="10"/>
  <c r="T93" i="10"/>
  <c r="M93" i="10"/>
  <c r="H93" i="10"/>
  <c r="G93" i="10"/>
  <c r="U92" i="10"/>
  <c r="T92" i="10"/>
  <c r="M92" i="10"/>
  <c r="H92" i="10"/>
  <c r="G92" i="10"/>
  <c r="U91" i="10"/>
  <c r="T91" i="10"/>
  <c r="M91" i="10"/>
  <c r="H91" i="10"/>
  <c r="G91" i="10"/>
  <c r="U90" i="10"/>
  <c r="T90" i="10"/>
  <c r="M90" i="10"/>
  <c r="H90" i="10"/>
  <c r="G90" i="10"/>
  <c r="U89" i="10"/>
  <c r="T89" i="10"/>
  <c r="M89" i="10"/>
  <c r="H89" i="10"/>
  <c r="G89" i="10"/>
  <c r="U88" i="10"/>
  <c r="T88" i="10"/>
  <c r="H88" i="10"/>
  <c r="G88" i="10"/>
  <c r="U87" i="10"/>
  <c r="T87" i="10"/>
  <c r="H87" i="10"/>
  <c r="G87" i="10"/>
  <c r="W86" i="10"/>
  <c r="U86" i="10"/>
  <c r="T86" i="10"/>
  <c r="H86" i="10"/>
  <c r="G86" i="10"/>
  <c r="U85" i="10"/>
  <c r="T85" i="10"/>
  <c r="H85" i="10"/>
  <c r="G85" i="10"/>
  <c r="U84" i="10"/>
  <c r="T84" i="10"/>
  <c r="H84" i="10"/>
  <c r="G84" i="10"/>
  <c r="W83" i="10"/>
  <c r="U83" i="10"/>
  <c r="T83" i="10"/>
  <c r="H83" i="10"/>
  <c r="G83" i="10"/>
  <c r="W82" i="10"/>
  <c r="U82" i="10"/>
  <c r="T82" i="10"/>
  <c r="H82" i="10"/>
  <c r="G82" i="10"/>
  <c r="U81" i="10"/>
  <c r="T81" i="10"/>
  <c r="H81" i="10"/>
  <c r="G81" i="10"/>
  <c r="U80" i="10"/>
  <c r="T80" i="10"/>
  <c r="H80" i="10"/>
  <c r="G80" i="10"/>
  <c r="U79" i="10"/>
  <c r="T79" i="10"/>
  <c r="H79" i="10"/>
  <c r="G79" i="10"/>
  <c r="AA78" i="10"/>
  <c r="W78" i="10"/>
  <c r="U78" i="10"/>
  <c r="T78" i="10"/>
  <c r="H78" i="10"/>
  <c r="G78" i="10"/>
  <c r="AA77" i="10"/>
  <c r="W77" i="10"/>
  <c r="U77" i="10"/>
  <c r="T77" i="10"/>
  <c r="H77" i="10"/>
  <c r="G77" i="10"/>
  <c r="AA76" i="10"/>
  <c r="U76" i="10"/>
  <c r="T76" i="10"/>
  <c r="H76" i="10"/>
  <c r="G76" i="10"/>
  <c r="AA75" i="10"/>
  <c r="U75" i="10"/>
  <c r="T75" i="10"/>
  <c r="H75" i="10"/>
  <c r="G75" i="10"/>
  <c r="AA74" i="10"/>
  <c r="U74" i="10"/>
  <c r="T74" i="10"/>
  <c r="H74" i="10"/>
  <c r="G74" i="10"/>
  <c r="AA73" i="10"/>
  <c r="U73" i="10"/>
  <c r="T73" i="10"/>
  <c r="H73" i="10"/>
  <c r="G73" i="10"/>
  <c r="AA72" i="10"/>
  <c r="U72" i="10"/>
  <c r="T72" i="10"/>
  <c r="H72" i="10"/>
  <c r="G72" i="10"/>
  <c r="AA71" i="10"/>
  <c r="U71" i="10"/>
  <c r="T71" i="10"/>
  <c r="H71" i="10"/>
  <c r="G71" i="10"/>
  <c r="AA70" i="10"/>
  <c r="W70" i="10"/>
  <c r="U70" i="10"/>
  <c r="T70" i="10"/>
  <c r="H70" i="10"/>
  <c r="G70" i="10"/>
  <c r="AA69" i="10"/>
  <c r="W69" i="10"/>
  <c r="U69" i="10"/>
  <c r="T69" i="10"/>
  <c r="H69" i="10"/>
  <c r="G69" i="10"/>
  <c r="AC68" i="10"/>
  <c r="AA68" i="10"/>
  <c r="W68" i="10"/>
  <c r="U68" i="10"/>
  <c r="T68" i="10"/>
  <c r="H68" i="10"/>
  <c r="G68" i="10"/>
  <c r="A68" i="10"/>
  <c r="AA67" i="10"/>
  <c r="W67" i="10"/>
  <c r="U67" i="10"/>
  <c r="T67" i="10"/>
  <c r="H67" i="10"/>
  <c r="G67" i="10"/>
  <c r="A67" i="10"/>
  <c r="AA66" i="10"/>
  <c r="U66" i="10"/>
  <c r="T66" i="10"/>
  <c r="H66" i="10"/>
  <c r="G66" i="10"/>
  <c r="A66" i="10"/>
  <c r="AA65" i="10"/>
  <c r="U65" i="10"/>
  <c r="T65" i="10"/>
  <c r="H65" i="10"/>
  <c r="G65" i="10"/>
  <c r="A65" i="10"/>
  <c r="AA64" i="10"/>
  <c r="U64" i="10"/>
  <c r="T64" i="10"/>
  <c r="H64" i="10"/>
  <c r="G64" i="10"/>
  <c r="A64" i="10"/>
  <c r="AA63" i="10"/>
  <c r="U63" i="10"/>
  <c r="T63" i="10"/>
  <c r="H63" i="10"/>
  <c r="G63" i="10"/>
  <c r="A63" i="10"/>
  <c r="AA62" i="10"/>
  <c r="U62" i="10"/>
  <c r="T62" i="10"/>
  <c r="H62" i="10"/>
  <c r="G62" i="10"/>
  <c r="A62" i="10"/>
  <c r="AA61" i="10"/>
  <c r="U61" i="10"/>
  <c r="T61" i="10"/>
  <c r="H61" i="10"/>
  <c r="G61" i="10"/>
  <c r="A61" i="10"/>
  <c r="AA60" i="10"/>
  <c r="U60" i="10"/>
  <c r="T60" i="10"/>
  <c r="H60" i="10"/>
  <c r="G60" i="10"/>
  <c r="A60" i="10"/>
  <c r="AA59" i="10"/>
  <c r="U59" i="10"/>
  <c r="T59" i="10"/>
  <c r="H59" i="10"/>
  <c r="G59" i="10"/>
  <c r="A59" i="10"/>
  <c r="AA58" i="10"/>
  <c r="U58" i="10"/>
  <c r="T58" i="10"/>
  <c r="J58" i="10"/>
  <c r="H58" i="10"/>
  <c r="G58" i="10"/>
  <c r="A58" i="10"/>
  <c r="AA57" i="10"/>
  <c r="U57" i="10"/>
  <c r="T57" i="10"/>
  <c r="H57" i="10"/>
  <c r="G57" i="10"/>
  <c r="A57" i="10"/>
  <c r="U56" i="10"/>
  <c r="T56" i="10"/>
  <c r="H56" i="10"/>
  <c r="G56" i="10"/>
  <c r="A56" i="10"/>
  <c r="AC55" i="10"/>
  <c r="AA55" i="10"/>
  <c r="U55" i="10"/>
  <c r="T55" i="10"/>
  <c r="H55" i="10"/>
  <c r="G55" i="10"/>
  <c r="A55" i="10"/>
  <c r="U54" i="10"/>
  <c r="T54" i="10"/>
  <c r="H54" i="10"/>
  <c r="G54" i="10"/>
  <c r="A54" i="10"/>
  <c r="AA53" i="10"/>
  <c r="W53" i="10"/>
  <c r="U53" i="10"/>
  <c r="T53" i="10"/>
  <c r="H53" i="10"/>
  <c r="G53" i="10"/>
  <c r="A53" i="10"/>
  <c r="AA52" i="10"/>
  <c r="W52" i="10"/>
  <c r="U52" i="10"/>
  <c r="T52" i="10"/>
  <c r="H52" i="10"/>
  <c r="G52" i="10"/>
  <c r="A52" i="10"/>
  <c r="AA51" i="10"/>
  <c r="W51" i="10"/>
  <c r="U51" i="10"/>
  <c r="T51" i="10"/>
  <c r="H51" i="10"/>
  <c r="G51" i="10"/>
  <c r="A51" i="10"/>
  <c r="AA50" i="10"/>
  <c r="U50" i="10"/>
  <c r="T50" i="10"/>
  <c r="H50" i="10"/>
  <c r="G50" i="10"/>
  <c r="A50" i="10"/>
  <c r="AA49" i="10"/>
  <c r="U49" i="10"/>
  <c r="T49" i="10"/>
  <c r="H49" i="10"/>
  <c r="G49" i="10"/>
  <c r="A49" i="10"/>
  <c r="AA48" i="10"/>
  <c r="W48" i="10"/>
  <c r="U48" i="10"/>
  <c r="T48" i="10"/>
  <c r="H48" i="10"/>
  <c r="G48" i="10"/>
  <c r="A48" i="10"/>
  <c r="AA47" i="10"/>
  <c r="W47" i="10"/>
  <c r="U47" i="10"/>
  <c r="T47" i="10"/>
  <c r="N47" i="10"/>
  <c r="H47" i="10"/>
  <c r="G47" i="10"/>
  <c r="A47" i="10"/>
  <c r="AA46" i="10"/>
  <c r="W46" i="10"/>
  <c r="U46" i="10"/>
  <c r="T46" i="10"/>
  <c r="N46" i="10"/>
  <c r="H46" i="10"/>
  <c r="G46" i="10"/>
  <c r="A46" i="10"/>
  <c r="AA45" i="10"/>
  <c r="U45" i="10"/>
  <c r="T45" i="10"/>
  <c r="N45" i="10"/>
  <c r="H45" i="10"/>
  <c r="G45" i="10"/>
  <c r="A45" i="10"/>
  <c r="AA44" i="10"/>
  <c r="U44" i="10"/>
  <c r="T44" i="10"/>
  <c r="N44" i="10"/>
  <c r="H44" i="10"/>
  <c r="G44" i="10"/>
  <c r="A44" i="10"/>
  <c r="AC43" i="10"/>
  <c r="AA43" i="10"/>
  <c r="U43" i="10"/>
  <c r="T43" i="10"/>
  <c r="N43" i="10"/>
  <c r="H43" i="10"/>
  <c r="G43" i="10"/>
  <c r="A43" i="10"/>
  <c r="AA42" i="10"/>
  <c r="W42" i="10"/>
  <c r="U42" i="10"/>
  <c r="T42" i="10"/>
  <c r="N42" i="10"/>
  <c r="H42" i="10"/>
  <c r="G42" i="10"/>
  <c r="A42" i="10"/>
  <c r="AA41" i="10"/>
  <c r="U41" i="10"/>
  <c r="T41" i="10"/>
  <c r="N41" i="10"/>
  <c r="H41" i="10"/>
  <c r="G41" i="10"/>
  <c r="A41" i="10"/>
  <c r="AA40" i="10"/>
  <c r="W40" i="10"/>
  <c r="U40" i="10"/>
  <c r="T40" i="10"/>
  <c r="N40" i="10"/>
  <c r="H40" i="10"/>
  <c r="G40" i="10"/>
  <c r="A40" i="10"/>
  <c r="AA39" i="10"/>
  <c r="W39" i="10"/>
  <c r="U39" i="10"/>
  <c r="T39" i="10"/>
  <c r="N39" i="10"/>
  <c r="H39" i="10"/>
  <c r="G39" i="10"/>
  <c r="A39" i="10"/>
  <c r="AA38" i="10"/>
  <c r="W38" i="10"/>
  <c r="U38" i="10"/>
  <c r="T38" i="10"/>
  <c r="N38" i="10"/>
  <c r="H38" i="10"/>
  <c r="G38" i="10"/>
  <c r="A38" i="10"/>
  <c r="AA37" i="10"/>
  <c r="U37" i="10"/>
  <c r="T37" i="10"/>
  <c r="N37" i="10"/>
  <c r="H37" i="10"/>
  <c r="G37" i="10"/>
  <c r="A37" i="10"/>
  <c r="AA36" i="10"/>
  <c r="U36" i="10"/>
  <c r="T36" i="10"/>
  <c r="N36" i="10"/>
  <c r="H36" i="10"/>
  <c r="G36" i="10"/>
  <c r="A36" i="10"/>
  <c r="AA35" i="10"/>
  <c r="U35" i="10"/>
  <c r="T35" i="10"/>
  <c r="N35" i="10"/>
  <c r="H35" i="10"/>
  <c r="G35" i="10"/>
  <c r="A35" i="10"/>
  <c r="AA34" i="10"/>
  <c r="U34" i="10"/>
  <c r="T34" i="10"/>
  <c r="N34" i="10"/>
  <c r="H34" i="10"/>
  <c r="G34" i="10"/>
  <c r="A34" i="10"/>
  <c r="AA33" i="10"/>
  <c r="U33" i="10"/>
  <c r="T33" i="10"/>
  <c r="N33" i="10"/>
  <c r="H33" i="10"/>
  <c r="G33" i="10"/>
  <c r="A33" i="10"/>
  <c r="AA32" i="10"/>
  <c r="W32" i="10"/>
  <c r="U32" i="10"/>
  <c r="T32" i="10"/>
  <c r="N32" i="10"/>
  <c r="H32" i="10"/>
  <c r="G32" i="10"/>
  <c r="A32" i="10"/>
  <c r="AA31" i="10"/>
  <c r="U31" i="10"/>
  <c r="T31" i="10"/>
  <c r="N31" i="10"/>
  <c r="H31" i="10"/>
  <c r="G31" i="10"/>
  <c r="A31" i="10"/>
  <c r="AC30" i="10"/>
  <c r="AA30" i="10"/>
  <c r="W30" i="10"/>
  <c r="U30" i="10"/>
  <c r="T30" i="10"/>
  <c r="N30" i="10"/>
  <c r="H30" i="10"/>
  <c r="G30" i="10"/>
  <c r="A30" i="10"/>
  <c r="U29" i="10"/>
  <c r="T29" i="10"/>
  <c r="N29" i="10"/>
  <c r="H29" i="10"/>
  <c r="G29" i="10"/>
  <c r="A29" i="10"/>
  <c r="U28" i="10"/>
  <c r="T28" i="10"/>
  <c r="N28" i="10"/>
  <c r="H28" i="10"/>
  <c r="G28" i="10"/>
  <c r="A28" i="10"/>
  <c r="U27" i="10"/>
  <c r="T27" i="10"/>
  <c r="N27" i="10"/>
  <c r="H27" i="10"/>
  <c r="G27" i="10"/>
  <c r="A27" i="10"/>
  <c r="U26" i="10"/>
  <c r="T26" i="10"/>
  <c r="N26" i="10"/>
  <c r="H26" i="10"/>
  <c r="G26" i="10"/>
  <c r="A26" i="10"/>
  <c r="U25" i="10"/>
  <c r="T25" i="10"/>
  <c r="N25" i="10"/>
  <c r="H25" i="10"/>
  <c r="G25" i="10"/>
  <c r="A25" i="10"/>
  <c r="U24" i="10"/>
  <c r="T24" i="10"/>
  <c r="N24" i="10"/>
  <c r="H24" i="10"/>
  <c r="G24" i="10"/>
  <c r="A24" i="10"/>
  <c r="U23" i="10"/>
  <c r="T23" i="10"/>
  <c r="O23" i="10"/>
  <c r="H23" i="10"/>
  <c r="G23" i="10"/>
  <c r="A23" i="10"/>
  <c r="U22" i="10"/>
  <c r="T22" i="10"/>
  <c r="O22" i="10"/>
  <c r="H22" i="10"/>
  <c r="G22" i="10"/>
  <c r="A22" i="10"/>
  <c r="U21" i="10"/>
  <c r="T21" i="10"/>
  <c r="O21" i="10"/>
  <c r="A21" i="10"/>
  <c r="W20" i="10"/>
  <c r="U20" i="10"/>
  <c r="T20" i="10"/>
  <c r="A20" i="10"/>
  <c r="W19" i="10"/>
  <c r="U19" i="10"/>
  <c r="T19" i="10"/>
  <c r="A19" i="10"/>
  <c r="U18" i="10"/>
  <c r="T18" i="10"/>
  <c r="A18" i="10"/>
  <c r="AC17" i="10"/>
  <c r="U17" i="10"/>
  <c r="T17" i="10"/>
  <c r="A17" i="10"/>
  <c r="U16" i="10"/>
  <c r="T16" i="10"/>
  <c r="A16" i="10"/>
  <c r="AC15" i="10"/>
  <c r="U15" i="10"/>
  <c r="T15" i="10"/>
  <c r="A15" i="10"/>
  <c r="U14" i="10"/>
  <c r="T14" i="10"/>
  <c r="A14" i="10"/>
  <c r="U13" i="10"/>
  <c r="T13" i="10"/>
  <c r="A13" i="10"/>
  <c r="W12" i="10"/>
  <c r="U12" i="10"/>
  <c r="T12" i="10"/>
  <c r="N12" i="10"/>
  <c r="A12" i="10"/>
  <c r="AC11" i="10"/>
  <c r="AA11" i="10"/>
  <c r="U11" i="10"/>
  <c r="T11" i="10"/>
  <c r="N11" i="10"/>
  <c r="A11" i="10"/>
  <c r="AC10" i="10"/>
  <c r="AA10" i="10"/>
  <c r="U10" i="10"/>
  <c r="T10" i="10"/>
  <c r="N10" i="10"/>
  <c r="A10" i="10"/>
  <c r="AA9" i="10"/>
  <c r="W9" i="10"/>
  <c r="U9" i="10"/>
  <c r="T9" i="10"/>
  <c r="N9" i="10"/>
  <c r="A9" i="10"/>
  <c r="AA8" i="10"/>
  <c r="U8" i="10"/>
  <c r="T8" i="10"/>
  <c r="N8" i="10"/>
  <c r="A8" i="10"/>
  <c r="AA7" i="10"/>
  <c r="X7" i="10"/>
  <c r="U7" i="10"/>
  <c r="T7" i="10"/>
  <c r="N7" i="10"/>
  <c r="A7" i="10"/>
  <c r="AA6" i="10"/>
  <c r="X6" i="10"/>
  <c r="U6" i="10"/>
  <c r="T6" i="10"/>
  <c r="N6" i="10"/>
  <c r="A6" i="10"/>
  <c r="AA5" i="10"/>
  <c r="U5" i="10"/>
  <c r="T5" i="10"/>
  <c r="N5" i="10"/>
  <c r="A5" i="10"/>
  <c r="AA4" i="10"/>
  <c r="W4" i="10"/>
  <c r="U4" i="10"/>
  <c r="T4" i="10"/>
  <c r="N4" i="10"/>
  <c r="A4" i="10"/>
  <c r="AC3" i="10"/>
  <c r="AA3" i="10"/>
  <c r="U3" i="10"/>
  <c r="T3" i="10"/>
  <c r="N3" i="10"/>
  <c r="A3" i="10"/>
  <c r="AC2" i="10"/>
  <c r="AA2" i="10"/>
  <c r="W2" i="10"/>
  <c r="U2" i="10"/>
  <c r="T2" i="10"/>
  <c r="N2" i="10"/>
  <c r="A2" i="10"/>
  <c r="U1" i="10"/>
  <c r="T1" i="10"/>
  <c r="N1" i="10"/>
  <c r="A1" i="10"/>
  <c r="X76" i="7"/>
  <c r="X75" i="7"/>
  <c r="X74" i="7"/>
  <c r="X73" i="7"/>
  <c r="X72" i="7"/>
  <c r="X71" i="7"/>
  <c r="X70" i="7"/>
  <c r="X69" i="7"/>
  <c r="X68" i="7"/>
  <c r="X67" i="7"/>
  <c r="X66" i="7"/>
  <c r="X65" i="7"/>
  <c r="X64" i="7"/>
  <c r="X63" i="7"/>
  <c r="X62" i="7"/>
  <c r="X61" i="7"/>
  <c r="X60" i="7"/>
  <c r="X59" i="7"/>
  <c r="X58" i="7"/>
  <c r="X57" i="7"/>
  <c r="X51" i="7"/>
  <c r="X39" i="7"/>
  <c r="X38" i="7"/>
  <c r="AN5" i="10" l="1"/>
  <c r="AE30" i="10"/>
  <c r="AE33" i="10"/>
  <c r="DI41" i="10"/>
  <c r="DW43" i="10"/>
  <c r="DI40" i="10"/>
  <c r="DW42" i="10"/>
  <c r="AW22" i="10"/>
  <c r="DI15" i="10" s="1"/>
  <c r="DJ15" i="10"/>
  <c r="AW14" i="10"/>
  <c r="DI7" i="10" s="1"/>
  <c r="DJ7" i="10"/>
  <c r="CB105" i="10"/>
  <c r="DI48" i="10" s="1"/>
  <c r="DJ48" i="10"/>
  <c r="AW21" i="10"/>
  <c r="DI14" i="10" s="1"/>
  <c r="DJ14" i="10"/>
  <c r="AW13" i="10"/>
  <c r="DI6" i="10" s="1"/>
  <c r="DJ6" i="10"/>
  <c r="CB104" i="10"/>
  <c r="DI47" i="10" s="1"/>
  <c r="DJ47" i="10"/>
  <c r="AW20" i="10"/>
  <c r="DI13" i="10" s="1"/>
  <c r="DJ13" i="10"/>
  <c r="CB103" i="10"/>
  <c r="DI46" i="10" s="1"/>
  <c r="DJ46" i="10"/>
  <c r="CB100" i="10"/>
  <c r="DI43" i="10" s="1"/>
  <c r="DJ43" i="10"/>
  <c r="CB106" i="10"/>
  <c r="DI49" i="10" s="1"/>
  <c r="DJ49" i="10"/>
  <c r="AW16" i="10"/>
  <c r="DI9" i="10" s="1"/>
  <c r="DJ9" i="10"/>
  <c r="AW23" i="10"/>
  <c r="DI16" i="10" s="1"/>
  <c r="DJ16" i="10"/>
  <c r="AW19" i="10"/>
  <c r="DI12" i="10" s="1"/>
  <c r="DJ12" i="10"/>
  <c r="CB102" i="10"/>
  <c r="DI45" i="10" s="1"/>
  <c r="DJ45" i="10"/>
  <c r="AW17" i="10"/>
  <c r="DI10" i="10" s="1"/>
  <c r="DJ10" i="10"/>
  <c r="AW15" i="10"/>
  <c r="DI8" i="10" s="1"/>
  <c r="DJ8" i="10"/>
  <c r="CB99" i="10"/>
  <c r="DI42" i="10" s="1"/>
  <c r="DJ42" i="10"/>
  <c r="AW18" i="10"/>
  <c r="DI11" i="10" s="1"/>
  <c r="DJ11" i="10"/>
  <c r="CB101" i="10"/>
  <c r="DI44" i="10" s="1"/>
  <c r="DJ44" i="10"/>
  <c r="AP55" i="10"/>
  <c r="DA2" i="10" s="1"/>
  <c r="DB2" i="10" s="1"/>
  <c r="AC80" i="10"/>
  <c r="Q11" i="10"/>
  <c r="CB83" i="10" s="1"/>
  <c r="CX86" i="10" s="1"/>
  <c r="CC83" i="10"/>
  <c r="CY86" i="10" s="1"/>
  <c r="AP65" i="10"/>
  <c r="DQ25" i="10" s="1"/>
  <c r="J18" i="10"/>
  <c r="J89" i="10"/>
  <c r="Q17" i="10"/>
  <c r="CB65" i="10" s="1"/>
  <c r="CX92" i="10" s="1"/>
  <c r="CC82" i="10"/>
  <c r="CY85" i="10" s="1"/>
  <c r="W49" i="10"/>
  <c r="W81" i="10"/>
  <c r="Q15" i="10"/>
  <c r="CB63" i="10" s="1"/>
  <c r="CX90" i="10" s="1"/>
  <c r="W62" i="10"/>
  <c r="W6" i="10"/>
  <c r="W34" i="10"/>
  <c r="W36" i="10"/>
  <c r="W17" i="10"/>
  <c r="AC23" i="10"/>
  <c r="W24" i="10"/>
  <c r="AC25" i="10"/>
  <c r="W76" i="10"/>
  <c r="J10" i="10"/>
  <c r="W3" i="10"/>
  <c r="W14" i="10"/>
  <c r="W54" i="10"/>
  <c r="Q14" i="10"/>
  <c r="CB62" i="10" s="1"/>
  <c r="CX89" i="10" s="1"/>
  <c r="W35" i="10"/>
  <c r="W27" i="10"/>
  <c r="W28" i="10"/>
  <c r="W5" i="10"/>
  <c r="AC19" i="10"/>
  <c r="W31" i="10"/>
  <c r="W58" i="10"/>
  <c r="W74" i="10"/>
  <c r="J95" i="10"/>
  <c r="AC16" i="10"/>
  <c r="AC21" i="10"/>
  <c r="W45" i="10"/>
  <c r="W56" i="10"/>
  <c r="W61" i="10"/>
  <c r="W66" i="10"/>
  <c r="W65" i="10"/>
  <c r="W60" i="10"/>
  <c r="W71" i="10"/>
  <c r="W50" i="10"/>
  <c r="W59" i="10"/>
  <c r="W11" i="10"/>
  <c r="W22" i="10"/>
  <c r="W16" i="10"/>
  <c r="W15" i="10"/>
  <c r="W7" i="10"/>
  <c r="W13" i="10"/>
  <c r="W29" i="10"/>
  <c r="W88" i="10"/>
  <c r="W84" i="10"/>
  <c r="W87" i="10"/>
  <c r="CC64" i="10"/>
  <c r="CY91" i="10" s="1"/>
  <c r="CC68" i="10"/>
  <c r="CY95" i="10" s="1"/>
  <c r="AC101" i="10"/>
  <c r="AP60" i="10"/>
  <c r="DQ20" i="10" s="1"/>
  <c r="AQ69" i="10"/>
  <c r="DR5" i="10" s="1"/>
  <c r="CC67" i="10"/>
  <c r="CY94" i="10" s="1"/>
  <c r="AQ71" i="10"/>
  <c r="DR7" i="10" s="1"/>
  <c r="CC61" i="10"/>
  <c r="CY88" i="10" s="1"/>
  <c r="J19" i="10"/>
  <c r="CC66" i="10"/>
  <c r="CY93" i="10" s="1"/>
  <c r="CC75" i="10"/>
  <c r="CY78" i="10" s="1"/>
  <c r="CC74" i="10"/>
  <c r="CY77" i="10" s="1"/>
  <c r="AE73" i="10"/>
  <c r="AE65" i="10"/>
  <c r="AE57" i="10"/>
  <c r="AE53" i="10"/>
  <c r="AE71" i="10"/>
  <c r="AE63" i="10"/>
  <c r="AE55" i="10"/>
  <c r="AE45" i="10"/>
  <c r="AE78" i="10"/>
  <c r="AE70" i="10"/>
  <c r="AE62" i="10"/>
  <c r="CC52" i="10"/>
  <c r="CY71" i="10" s="1"/>
  <c r="Q43" i="10"/>
  <c r="CB52" i="10" s="1"/>
  <c r="CX71" i="10" s="1"/>
  <c r="CC44" i="10"/>
  <c r="CY63" i="10" s="1"/>
  <c r="Q35" i="10"/>
  <c r="CB44" i="10" s="1"/>
  <c r="CX63" i="10" s="1"/>
  <c r="Q6" i="10"/>
  <c r="CB78" i="10" s="1"/>
  <c r="CX81" i="10" s="1"/>
  <c r="CC78" i="10"/>
  <c r="CY81" i="10" s="1"/>
  <c r="Q5" i="10"/>
  <c r="CB77" i="10" s="1"/>
  <c r="CX80" i="10" s="1"/>
  <c r="CC77" i="10"/>
  <c r="CY80" i="10" s="1"/>
  <c r="CC36" i="10"/>
  <c r="CY55" i="10" s="1"/>
  <c r="Q27" i="10"/>
  <c r="CB36" i="10" s="1"/>
  <c r="CX55" i="10" s="1"/>
  <c r="Q4" i="10"/>
  <c r="CB76" i="10" s="1"/>
  <c r="CX79" i="10" s="1"/>
  <c r="CC42" i="10"/>
  <c r="CY61" i="10" s="1"/>
  <c r="Q26" i="10"/>
  <c r="CB35" i="10" s="1"/>
  <c r="CX54" i="10" s="1"/>
  <c r="Q12" i="10"/>
  <c r="CB84" i="10" s="1"/>
  <c r="CX87" i="10" s="1"/>
  <c r="CC50" i="10"/>
  <c r="CY69" i="10" s="1"/>
  <c r="P44" i="10"/>
  <c r="CC53" i="10" s="1"/>
  <c r="CY72" i="10" s="1"/>
  <c r="P28" i="10"/>
  <c r="CC37" i="10" s="1"/>
  <c r="CY56" i="10" s="1"/>
  <c r="Q36" i="10"/>
  <c r="CB45" i="10" s="1"/>
  <c r="CX64" i="10" s="1"/>
  <c r="Q34" i="10"/>
  <c r="CB43" i="10" s="1"/>
  <c r="CX62" i="10" s="1"/>
  <c r="Q42" i="10"/>
  <c r="CB51" i="10" s="1"/>
  <c r="CX70" i="10" s="1"/>
  <c r="Q1" i="10"/>
  <c r="CB73" i="10" s="1"/>
  <c r="CX76" i="10" s="1"/>
  <c r="J13" i="10"/>
  <c r="CC40" i="10"/>
  <c r="CY59" i="10" s="1"/>
  <c r="CC56" i="10"/>
  <c r="CY75" i="10" s="1"/>
  <c r="AE46" i="10"/>
  <c r="AE38" i="10"/>
  <c r="AC99" i="10"/>
  <c r="J76" i="10"/>
  <c r="J15" i="10"/>
  <c r="J57" i="10"/>
  <c r="J39" i="10"/>
  <c r="J14" i="10"/>
  <c r="AE72" i="10"/>
  <c r="AE64" i="10"/>
  <c r="AE56" i="10"/>
  <c r="J62" i="10"/>
  <c r="J36" i="10"/>
  <c r="J37" i="10"/>
  <c r="J20" i="10"/>
  <c r="J12" i="10"/>
  <c r="J21" i="10"/>
  <c r="CC34" i="10"/>
  <c r="CY53" i="10" s="1"/>
  <c r="CC55" i="10"/>
  <c r="CY74" i="10" s="1"/>
  <c r="CC47" i="10"/>
  <c r="CY66" i="10" s="1"/>
  <c r="CC39" i="10"/>
  <c r="CY58" i="10" s="1"/>
  <c r="AE37" i="10"/>
  <c r="AC89" i="10"/>
  <c r="CC54" i="10"/>
  <c r="CY73" i="10" s="1"/>
  <c r="CC46" i="10"/>
  <c r="CY65" i="10" s="1"/>
  <c r="CC38" i="10"/>
  <c r="CY57" i="10" s="1"/>
  <c r="AP70" i="10"/>
  <c r="DQ6" i="10" s="1"/>
  <c r="AC87" i="10"/>
  <c r="AP61" i="10"/>
  <c r="DQ21" i="10" s="1"/>
  <c r="J9" i="10"/>
  <c r="AE74" i="10"/>
  <c r="AE66" i="10"/>
  <c r="AE58" i="10"/>
  <c r="AC93" i="10"/>
  <c r="AP68" i="10"/>
  <c r="DQ4" i="10" s="1"/>
  <c r="Q8" i="10"/>
  <c r="CB80" i="10" s="1"/>
  <c r="CX83" i="10" s="1"/>
  <c r="Q9" i="10"/>
  <c r="CB81" i="10" s="1"/>
  <c r="CX84" i="10" s="1"/>
  <c r="Q7" i="10"/>
  <c r="CB79" i="10" s="1"/>
  <c r="CX82" i="10" s="1"/>
  <c r="Q40" i="10"/>
  <c r="CB49" i="10" s="1"/>
  <c r="CX68" i="10" s="1"/>
  <c r="Q39" i="10"/>
  <c r="CB48" i="10" s="1"/>
  <c r="CX67" i="10" s="1"/>
  <c r="Q32" i="10"/>
  <c r="CB41" i="10" s="1"/>
  <c r="CX60" i="10" s="1"/>
  <c r="AE50" i="10"/>
  <c r="AE34" i="10"/>
  <c r="AC90" i="10"/>
  <c r="AE41" i="10"/>
  <c r="AP72" i="10"/>
  <c r="DQ8" i="10" s="1"/>
  <c r="AC98" i="10"/>
  <c r="AE40" i="10"/>
  <c r="AP63" i="10"/>
  <c r="DQ23" i="10" s="1"/>
  <c r="AE39" i="10"/>
  <c r="AP78" i="10"/>
  <c r="DQ14" i="10" s="1"/>
  <c r="AC95" i="10"/>
  <c r="AC94" i="10"/>
  <c r="AC85" i="10"/>
  <c r="AP76" i="10"/>
  <c r="DQ12" i="10" s="1"/>
  <c r="AQ62" i="10"/>
  <c r="DR22" i="10" s="1"/>
  <c r="AC97" i="10"/>
  <c r="AC103" i="10"/>
  <c r="AC102" i="10"/>
  <c r="AC86" i="10"/>
  <c r="AP77" i="10"/>
  <c r="DQ13" i="10" s="1"/>
  <c r="J38" i="10"/>
  <c r="AE77" i="10"/>
  <c r="AE69" i="10"/>
  <c r="AE61" i="10"/>
  <c r="AE52" i="10"/>
  <c r="AE44" i="10"/>
  <c r="AE36" i="10"/>
  <c r="AE76" i="10"/>
  <c r="AE68" i="10"/>
  <c r="AE60" i="10"/>
  <c r="AC100" i="10"/>
  <c r="AC92" i="10"/>
  <c r="AC84" i="10"/>
  <c r="AC83" i="10"/>
  <c r="AE42" i="10"/>
  <c r="AE49" i="10"/>
  <c r="AC105" i="10"/>
  <c r="AE48" i="10"/>
  <c r="AE32" i="10"/>
  <c r="AP79" i="10"/>
  <c r="DQ15" i="10" s="1"/>
  <c r="AP71" i="10"/>
  <c r="DQ7" i="10" s="1"/>
  <c r="AC88" i="10"/>
  <c r="AE47" i="10"/>
  <c r="AE31" i="10"/>
  <c r="AP62" i="10"/>
  <c r="DQ22" i="10" s="1"/>
  <c r="AQ79" i="10"/>
  <c r="DR15" i="10" s="1"/>
  <c r="AQ63" i="10"/>
  <c r="DR23" i="10" s="1"/>
  <c r="J53" i="10"/>
  <c r="AE51" i="10"/>
  <c r="AE43" i="10"/>
  <c r="AE35" i="10"/>
  <c r="AE75" i="10"/>
  <c r="AE67" i="10"/>
  <c r="AE59" i="10"/>
  <c r="AC91" i="10"/>
  <c r="AQ72" i="10"/>
  <c r="DR8" i="10" s="1"/>
  <c r="AQ67" i="10"/>
  <c r="DR3" i="10" s="1"/>
  <c r="J48" i="10"/>
  <c r="J31" i="10"/>
  <c r="J47" i="10"/>
  <c r="J94" i="10"/>
  <c r="AC82" i="10"/>
  <c r="AP59" i="10"/>
  <c r="DQ19" i="10" s="1"/>
  <c r="AC81" i="10"/>
  <c r="AP58" i="10"/>
  <c r="DQ18" i="10" s="1"/>
  <c r="AP67" i="10"/>
  <c r="DQ3" i="10" s="1"/>
  <c r="J96" i="10"/>
  <c r="AP57" i="10"/>
  <c r="DQ17" i="10" s="1"/>
  <c r="AP66" i="10"/>
  <c r="DQ26" i="10" s="1"/>
  <c r="AQ59" i="10"/>
  <c r="DR19" i="10" s="1"/>
  <c r="J45" i="10"/>
  <c r="J97" i="10"/>
  <c r="J99" i="10"/>
  <c r="AP80" i="10"/>
  <c r="DQ16" i="10" s="1"/>
  <c r="AP64" i="10"/>
  <c r="DQ24" i="10" s="1"/>
  <c r="AQ74" i="10"/>
  <c r="DR10" i="10" s="1"/>
  <c r="AQ65" i="10"/>
  <c r="DR25" i="10" s="1"/>
  <c r="J29" i="10"/>
  <c r="AP75" i="10"/>
  <c r="DQ11" i="10" s="1"/>
  <c r="AC104" i="10"/>
  <c r="J22" i="10"/>
  <c r="AP73" i="10"/>
  <c r="DQ9" i="10" s="1"/>
  <c r="AQ75" i="10"/>
  <c r="DR11" i="10" s="1"/>
  <c r="J43" i="10"/>
  <c r="J90" i="10"/>
  <c r="J98" i="10"/>
  <c r="J91" i="10"/>
  <c r="J92" i="10"/>
  <c r="J51" i="10"/>
  <c r="J35" i="10"/>
  <c r="J79" i="10"/>
  <c r="J26" i="10"/>
  <c r="J52" i="10"/>
  <c r="J69" i="10"/>
  <c r="AP29" i="10"/>
  <c r="J65" i="10"/>
  <c r="J56" i="10"/>
  <c r="J63" i="10"/>
  <c r="J46" i="10"/>
  <c r="J54" i="10"/>
  <c r="J55" i="10"/>
  <c r="J64" i="10"/>
  <c r="J61" i="10"/>
  <c r="J44" i="10"/>
  <c r="J60" i="10"/>
  <c r="J68" i="10"/>
  <c r="J59" i="10"/>
  <c r="J50" i="10"/>
  <c r="J42" i="10"/>
  <c r="J25" i="10"/>
  <c r="J34" i="10"/>
  <c r="J78" i="10"/>
  <c r="J41" i="10"/>
  <c r="J66" i="10"/>
  <c r="J77" i="10"/>
  <c r="J24" i="10"/>
  <c r="J49" i="10"/>
  <c r="J33" i="10"/>
  <c r="J67" i="10"/>
  <c r="J23" i="10"/>
  <c r="J32" i="10"/>
  <c r="J30" i="10"/>
  <c r="J27" i="10"/>
  <c r="X50" i="7"/>
  <c r="X49" i="7"/>
  <c r="X48" i="7"/>
  <c r="X47" i="7"/>
  <c r="X46" i="7"/>
  <c r="X32" i="7"/>
  <c r="X41" i="7"/>
  <c r="X40" i="7"/>
  <c r="AD16" i="7"/>
  <c r="AD15" i="7"/>
  <c r="AD14" i="7"/>
  <c r="AD13" i="7"/>
  <c r="X45" i="7"/>
  <c r="X44" i="7"/>
  <c r="X43" i="7"/>
  <c r="X42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V81" i="7"/>
  <c r="L81" i="4"/>
  <c r="X35" i="7"/>
  <c r="X31" i="7"/>
  <c r="X33" i="7"/>
  <c r="X14" i="7"/>
  <c r="X13" i="7"/>
  <c r="X10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X19" i="7"/>
  <c r="V19" i="7"/>
  <c r="U6" i="7"/>
  <c r="J77" i="7"/>
  <c r="J87" i="7"/>
  <c r="Q44" i="10" l="1"/>
  <c r="CB53" i="10" s="1"/>
  <c r="CX72" i="10" s="1"/>
  <c r="Q28" i="10"/>
  <c r="CB37" i="10" s="1"/>
  <c r="CX56" i="10" s="1"/>
  <c r="J90" i="7"/>
  <c r="J88" i="7"/>
  <c r="J86" i="7"/>
  <c r="J85" i="7"/>
  <c r="F101" i="7"/>
  <c r="D104" i="7" s="1"/>
  <c r="F100" i="7"/>
  <c r="F100" i="10" s="1"/>
  <c r="F99" i="7"/>
  <c r="F98" i="7"/>
  <c r="J28" i="7"/>
  <c r="J27" i="7"/>
  <c r="J19" i="7"/>
  <c r="J9" i="7"/>
  <c r="D13" i="7"/>
  <c r="J10" i="7"/>
  <c r="D99" i="7" l="1"/>
  <c r="D103" i="10"/>
  <c r="D99" i="10"/>
  <c r="D97" i="7"/>
  <c r="F98" i="10"/>
  <c r="D98" i="7"/>
  <c r="F99" i="10"/>
  <c r="D100" i="7"/>
  <c r="F101" i="10"/>
  <c r="D101" i="7"/>
  <c r="D102" i="7"/>
  <c r="D103" i="7"/>
  <c r="D104" i="10" l="1"/>
  <c r="D100" i="10"/>
  <c r="D98" i="10"/>
  <c r="D102" i="10"/>
  <c r="D97" i="10"/>
  <c r="D101" i="10"/>
  <c r="F52" i="9"/>
  <c r="F53" i="9"/>
  <c r="F54" i="9"/>
  <c r="F55" i="9"/>
  <c r="F56" i="9"/>
  <c r="F57" i="9"/>
  <c r="F58" i="9"/>
  <c r="F59" i="9"/>
  <c r="F60" i="9"/>
  <c r="F61" i="9"/>
  <c r="F62" i="9"/>
  <c r="F63" i="9"/>
  <c r="E63" i="9"/>
  <c r="E52" i="9"/>
  <c r="E53" i="9"/>
  <c r="E54" i="9"/>
  <c r="E55" i="9"/>
  <c r="E56" i="9"/>
  <c r="E57" i="9"/>
  <c r="E58" i="9"/>
  <c r="E59" i="9"/>
  <c r="E60" i="9"/>
  <c r="E61" i="9"/>
  <c r="E62" i="9"/>
  <c r="E51" i="9"/>
  <c r="F51" i="9"/>
  <c r="D33" i="7"/>
  <c r="J55" i="7"/>
  <c r="J52" i="7"/>
  <c r="J44" i="7"/>
  <c r="J16" i="7"/>
  <c r="X26" i="7"/>
  <c r="X25" i="7"/>
  <c r="X24" i="7"/>
  <c r="X23" i="7"/>
  <c r="X22" i="7"/>
  <c r="X21" i="7"/>
  <c r="X20" i="7"/>
  <c r="L19" i="4"/>
  <c r="X36" i="7"/>
  <c r="X34" i="7"/>
  <c r="X53" i="7"/>
  <c r="AD10" i="7"/>
  <c r="AD8" i="7"/>
  <c r="D90" i="7"/>
  <c r="H46" i="4" l="1"/>
  <c r="X37" i="7" l="1"/>
  <c r="X56" i="7" l="1"/>
  <c r="X55" i="7"/>
  <c r="X54" i="7"/>
  <c r="X52" i="7"/>
  <c r="X6" i="7" l="1"/>
  <c r="J56" i="5"/>
  <c r="K56" i="5"/>
  <c r="L56" i="5"/>
  <c r="R90" i="2" l="1"/>
  <c r="D43" i="5" s="1"/>
  <c r="R91" i="2"/>
  <c r="D44" i="5" s="1"/>
  <c r="R92" i="2"/>
  <c r="D45" i="5" s="1"/>
  <c r="R93" i="2"/>
  <c r="D46" i="5" s="1"/>
  <c r="D47" i="5"/>
  <c r="R89" i="2"/>
  <c r="R88" i="2"/>
  <c r="D41" i="5" s="1"/>
  <c r="E41" i="5"/>
  <c r="E42" i="5"/>
  <c r="E44" i="5"/>
  <c r="E45" i="5"/>
  <c r="E46" i="5"/>
  <c r="E47" i="5"/>
  <c r="B47" i="5"/>
  <c r="DG48" i="10" s="1"/>
  <c r="B41" i="5"/>
  <c r="DG42" i="10" s="1"/>
  <c r="B42" i="5"/>
  <c r="DG43" i="10" s="1"/>
  <c r="R13" i="7"/>
  <c r="R14" i="7"/>
  <c r="R15" i="7"/>
  <c r="R16" i="7"/>
  <c r="R17" i="7"/>
  <c r="R18" i="7"/>
  <c r="R19" i="7"/>
  <c r="R20" i="7"/>
  <c r="AB70" i="7"/>
  <c r="U41" i="4"/>
  <c r="S41" i="4"/>
  <c r="Q41" i="4"/>
  <c r="P41" i="4"/>
  <c r="P42" i="4"/>
  <c r="P43" i="4"/>
  <c r="P44" i="4"/>
  <c r="P45" i="4"/>
  <c r="P46" i="4"/>
  <c r="P47" i="4"/>
  <c r="P48" i="4"/>
  <c r="P49" i="4"/>
  <c r="AF56" i="7" l="1"/>
  <c r="D31" i="1"/>
  <c r="CY29" i="10" s="1"/>
  <c r="DB29" i="10" s="1"/>
  <c r="D32" i="1"/>
  <c r="CY30" i="10" s="1"/>
  <c r="DB30" i="10" s="1"/>
  <c r="D33" i="1"/>
  <c r="CY31" i="10" s="1"/>
  <c r="DB31" i="10" s="1"/>
  <c r="D52" i="1"/>
  <c r="CY50" i="10" s="1"/>
  <c r="DB50" i="10" s="1"/>
  <c r="D46" i="1" l="1"/>
  <c r="CY44" i="10" s="1"/>
  <c r="DB44" i="10" s="1"/>
  <c r="D47" i="1"/>
  <c r="CY45" i="10" s="1"/>
  <c r="DB45" i="10" s="1"/>
  <c r="D26" i="1"/>
  <c r="CY25" i="10" s="1"/>
  <c r="DB25" i="10" s="1"/>
  <c r="D27" i="1"/>
  <c r="CY26" i="10" s="1"/>
  <c r="DB26" i="10" s="1"/>
  <c r="D28" i="1"/>
  <c r="CY27" i="10" s="1"/>
  <c r="DB27" i="10" s="1"/>
  <c r="D18" i="1"/>
  <c r="CY17" i="10" s="1"/>
  <c r="DB17" i="10" s="1"/>
  <c r="D19" i="1"/>
  <c r="CY18" i="10" s="1"/>
  <c r="DB18" i="10" s="1"/>
  <c r="D20" i="1"/>
  <c r="CY19" i="10" s="1"/>
  <c r="DB19" i="10" s="1"/>
  <c r="D21" i="1"/>
  <c r="CY20" i="10" s="1"/>
  <c r="DB20" i="10" s="1"/>
  <c r="D22" i="1"/>
  <c r="CY21" i="10" s="1"/>
  <c r="DB21" i="10" s="1"/>
  <c r="D23" i="1"/>
  <c r="CY22" i="10" s="1"/>
  <c r="DB22" i="10" s="1"/>
  <c r="D24" i="1"/>
  <c r="CY23" i="10" s="1"/>
  <c r="DB23" i="10" s="1"/>
  <c r="D11" i="1"/>
  <c r="CY10" i="10" s="1"/>
  <c r="DB10" i="10" s="1"/>
  <c r="D12" i="1"/>
  <c r="CY11" i="10" s="1"/>
  <c r="DB11" i="10" s="1"/>
  <c r="D13" i="1"/>
  <c r="CY12" i="10" s="1"/>
  <c r="DB12" i="10" s="1"/>
  <c r="D14" i="1"/>
  <c r="CY13" i="10" s="1"/>
  <c r="DB13" i="10" s="1"/>
  <c r="D15" i="1"/>
  <c r="CY14" i="10" s="1"/>
  <c r="DB14" i="10" s="1"/>
  <c r="D16" i="1"/>
  <c r="CY15" i="10" s="1"/>
  <c r="DB15" i="10" s="1"/>
  <c r="D17" i="1"/>
  <c r="CY16" i="10" s="1"/>
  <c r="DB16" i="10" s="1"/>
  <c r="D5" i="1"/>
  <c r="CY4" i="10" s="1"/>
  <c r="DB4" i="10" s="1"/>
  <c r="D6" i="1"/>
  <c r="CY5" i="10" s="1"/>
  <c r="DB5" i="10" s="1"/>
  <c r="D8" i="1"/>
  <c r="CY7" i="10" s="1"/>
  <c r="DB7" i="10" s="1"/>
  <c r="D9" i="1"/>
  <c r="CY8" i="10" s="1"/>
  <c r="DB8" i="10" s="1"/>
  <c r="D25" i="1"/>
  <c r="CY24" i="10" s="1"/>
  <c r="DB24" i="10" s="1"/>
  <c r="D18" i="7" l="1"/>
  <c r="U17" i="4"/>
  <c r="X18" i="7" l="1"/>
  <c r="V94" i="7"/>
  <c r="M94" i="4"/>
  <c r="M95" i="4"/>
  <c r="L94" i="4"/>
  <c r="L27" i="5" l="1"/>
  <c r="J40" i="5"/>
  <c r="K40" i="5"/>
  <c r="L40" i="5"/>
  <c r="D48" i="1" l="1"/>
  <c r="CY46" i="10" s="1"/>
  <c r="DB46" i="10" s="1"/>
  <c r="D49" i="1"/>
  <c r="CY47" i="10" s="1"/>
  <c r="DB47" i="10" s="1"/>
  <c r="D50" i="1"/>
  <c r="CY48" i="10" s="1"/>
  <c r="DB48" i="10" s="1"/>
  <c r="D51" i="1"/>
  <c r="CY49" i="10" s="1"/>
  <c r="DB49" i="10" s="1"/>
  <c r="D43" i="1"/>
  <c r="CY41" i="10" s="1"/>
  <c r="DB41" i="10" s="1"/>
  <c r="D35" i="1"/>
  <c r="CY33" i="10" s="1"/>
  <c r="DB33" i="10" s="1"/>
  <c r="D36" i="1"/>
  <c r="CY34" i="10" s="1"/>
  <c r="DB34" i="10" s="1"/>
  <c r="D37" i="1"/>
  <c r="CY35" i="10" s="1"/>
  <c r="DB35" i="10" s="1"/>
  <c r="D38" i="1"/>
  <c r="CY36" i="10" s="1"/>
  <c r="DB36" i="10" s="1"/>
  <c r="D39" i="1"/>
  <c r="CY37" i="10" s="1"/>
  <c r="DB37" i="10" s="1"/>
  <c r="D40" i="1"/>
  <c r="CY38" i="10" s="1"/>
  <c r="DB38" i="10" s="1"/>
  <c r="D41" i="1"/>
  <c r="CY39" i="10" s="1"/>
  <c r="DB39" i="10" s="1"/>
  <c r="D42" i="1"/>
  <c r="CY40" i="10" s="1"/>
  <c r="DB40" i="10" s="1"/>
  <c r="D34" i="1"/>
  <c r="CY32" i="10" s="1"/>
  <c r="DB32" i="10" s="1"/>
  <c r="D30" i="1"/>
  <c r="CY28" i="10" s="1"/>
  <c r="DB28" i="10" s="1"/>
  <c r="D10" i="1"/>
  <c r="CY9" i="10" s="1"/>
  <c r="DB9" i="10" s="1"/>
  <c r="D53" i="1"/>
  <c r="CY51" i="10" s="1"/>
  <c r="D44" i="1"/>
  <c r="CY42" i="10" s="1"/>
  <c r="V33" i="7" l="1"/>
  <c r="M30" i="4"/>
  <c r="M31" i="4"/>
  <c r="M32" i="4"/>
  <c r="M33" i="4"/>
  <c r="M34" i="4"/>
  <c r="M35" i="4"/>
  <c r="M36" i="4"/>
  <c r="M37" i="4"/>
  <c r="M38" i="4"/>
  <c r="M39" i="4"/>
  <c r="M40" i="4"/>
  <c r="M41" i="4"/>
  <c r="L32" i="4"/>
  <c r="L33" i="4"/>
  <c r="L34" i="4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G44" i="9"/>
  <c r="AG45" i="9"/>
  <c r="AG46" i="9"/>
  <c r="AG47" i="9"/>
  <c r="AG48" i="9"/>
  <c r="AG49" i="9"/>
  <c r="AG50" i="9"/>
  <c r="AG51" i="9"/>
  <c r="AG52" i="9"/>
  <c r="AG53" i="9"/>
  <c r="AG54" i="9"/>
  <c r="AG55" i="9"/>
  <c r="AG56" i="9"/>
  <c r="AG57" i="9"/>
  <c r="AG58" i="9"/>
  <c r="AG59" i="9"/>
  <c r="AG60" i="9"/>
  <c r="AG61" i="9"/>
  <c r="AG62" i="9"/>
  <c r="AG63" i="9"/>
  <c r="AG64" i="9"/>
  <c r="AG65" i="9"/>
  <c r="AG66" i="9"/>
  <c r="AG67" i="9"/>
  <c r="AG68" i="9"/>
  <c r="AG69" i="9"/>
  <c r="AG70" i="9"/>
  <c r="AG71" i="9"/>
  <c r="AG72" i="9"/>
  <c r="AG73" i="9"/>
  <c r="AG74" i="9"/>
  <c r="AG75" i="9"/>
  <c r="AG76" i="9"/>
  <c r="AG30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C55" i="9"/>
  <c r="AC56" i="9"/>
  <c r="AC57" i="9"/>
  <c r="AF57" i="9" s="1"/>
  <c r="AC58" i="9"/>
  <c r="AC59" i="9"/>
  <c r="AC60" i="9"/>
  <c r="AC61" i="9"/>
  <c r="AF61" i="9" s="1"/>
  <c r="AC62" i="9"/>
  <c r="AF62" i="9" s="1"/>
  <c r="AC63" i="9"/>
  <c r="AF63" i="9" s="1"/>
  <c r="AC64" i="9"/>
  <c r="AC65" i="9"/>
  <c r="AC66" i="9"/>
  <c r="AC67" i="9"/>
  <c r="AF67" i="9" s="1"/>
  <c r="AC69" i="9"/>
  <c r="AC70" i="9"/>
  <c r="AC71" i="9"/>
  <c r="AC72" i="9"/>
  <c r="AC73" i="9"/>
  <c r="AC74" i="9"/>
  <c r="AC75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C32" i="9"/>
  <c r="AC38" i="9"/>
  <c r="AC39" i="9"/>
  <c r="AC43" i="9"/>
  <c r="AC44" i="9"/>
  <c r="AC45" i="9"/>
  <c r="AC46" i="9"/>
  <c r="AC48" i="9"/>
  <c r="AC49" i="9"/>
  <c r="AC50" i="9"/>
  <c r="AC51" i="9"/>
  <c r="AC52" i="9"/>
  <c r="AC53" i="9"/>
  <c r="AC54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D68" i="7"/>
  <c r="AF55" i="7"/>
  <c r="AF57" i="7"/>
  <c r="AF58" i="7"/>
  <c r="AF59" i="7"/>
  <c r="AF60" i="7"/>
  <c r="AF61" i="7"/>
  <c r="AF62" i="7"/>
  <c r="AF63" i="7"/>
  <c r="AF64" i="7"/>
  <c r="AF65" i="7"/>
  <c r="AF66" i="7"/>
  <c r="AF67" i="7"/>
  <c r="AF68" i="7"/>
  <c r="AF71" i="7"/>
  <c r="AF72" i="7"/>
  <c r="AF73" i="7"/>
  <c r="AF74" i="7"/>
  <c r="AF75" i="7"/>
  <c r="AF76" i="7"/>
  <c r="AF77" i="7"/>
  <c r="AB55" i="7"/>
  <c r="AB57" i="7"/>
  <c r="AB58" i="7"/>
  <c r="AB59" i="7"/>
  <c r="AB60" i="7"/>
  <c r="AB61" i="7"/>
  <c r="AB62" i="7"/>
  <c r="AB63" i="7"/>
  <c r="AB64" i="7"/>
  <c r="AB65" i="7"/>
  <c r="AB66" i="7"/>
  <c r="AB67" i="7"/>
  <c r="AB68" i="7"/>
  <c r="AB69" i="7"/>
  <c r="AB71" i="7"/>
  <c r="AB72" i="7"/>
  <c r="AB73" i="7"/>
  <c r="AB74" i="7"/>
  <c r="AB75" i="7"/>
  <c r="AB76" i="7"/>
  <c r="AB77" i="7"/>
  <c r="AB78" i="7"/>
  <c r="AD43" i="7"/>
  <c r="AD30" i="7"/>
  <c r="AF32" i="7"/>
  <c r="AF38" i="7"/>
  <c r="AF39" i="7"/>
  <c r="AF43" i="7"/>
  <c r="AF44" i="7"/>
  <c r="AF45" i="7"/>
  <c r="AF46" i="7"/>
  <c r="AF48" i="7"/>
  <c r="AF49" i="7"/>
  <c r="AF50" i="7"/>
  <c r="AF51" i="7"/>
  <c r="AF52" i="7"/>
  <c r="AF53" i="7"/>
  <c r="AF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30" i="7"/>
  <c r="AF60" i="9" l="1"/>
  <c r="AF55" i="9"/>
  <c r="AF59" i="9"/>
  <c r="AF66" i="9"/>
  <c r="AF65" i="9"/>
  <c r="AF64" i="9"/>
  <c r="AF58" i="9"/>
  <c r="AF56" i="9"/>
  <c r="AF73" i="9"/>
  <c r="AF32" i="9"/>
  <c r="AF72" i="9"/>
  <c r="AF74" i="9"/>
  <c r="AF69" i="9"/>
  <c r="AF39" i="9"/>
  <c r="AF71" i="9"/>
  <c r="AF38" i="9"/>
  <c r="AF75" i="9"/>
  <c r="AF70" i="9"/>
  <c r="H105" i="9" l="1"/>
  <c r="G105" i="9"/>
  <c r="L104" i="9"/>
  <c r="J105" i="9" s="1"/>
  <c r="H104" i="9"/>
  <c r="G104" i="9"/>
  <c r="H103" i="9"/>
  <c r="G103" i="9"/>
  <c r="H102" i="9"/>
  <c r="G102" i="9"/>
  <c r="H101" i="9"/>
  <c r="G101" i="9"/>
  <c r="H100" i="9"/>
  <c r="G100" i="9"/>
  <c r="B100" i="9"/>
  <c r="A100" i="9"/>
  <c r="AC94" i="9"/>
  <c r="AB94" i="9"/>
  <c r="H99" i="9"/>
  <c r="G99" i="9"/>
  <c r="B99" i="9"/>
  <c r="A99" i="9"/>
  <c r="AC93" i="9"/>
  <c r="AB93" i="9"/>
  <c r="H98" i="9"/>
  <c r="G98" i="9"/>
  <c r="B98" i="9"/>
  <c r="A98" i="9"/>
  <c r="AC92" i="9"/>
  <c r="AB92" i="9"/>
  <c r="H97" i="9"/>
  <c r="G97" i="9"/>
  <c r="B97" i="9"/>
  <c r="A97" i="9"/>
  <c r="AE91" i="9"/>
  <c r="AC91" i="9"/>
  <c r="AB91" i="9"/>
  <c r="H96" i="9"/>
  <c r="G96" i="9"/>
  <c r="B96" i="9"/>
  <c r="A96" i="9"/>
  <c r="AC90" i="9"/>
  <c r="AB90" i="9"/>
  <c r="H95" i="9"/>
  <c r="G95" i="9"/>
  <c r="B95" i="9"/>
  <c r="A95" i="9"/>
  <c r="AE89" i="9"/>
  <c r="AC89" i="9"/>
  <c r="AB89" i="9"/>
  <c r="L94" i="9"/>
  <c r="J103" i="9" s="1"/>
  <c r="H94" i="9"/>
  <c r="G94" i="9"/>
  <c r="B94" i="9"/>
  <c r="A94" i="9"/>
  <c r="AC88" i="9"/>
  <c r="AB88" i="9"/>
  <c r="H93" i="9"/>
  <c r="G93" i="9"/>
  <c r="B93" i="9"/>
  <c r="A93" i="9"/>
  <c r="AE87" i="9"/>
  <c r="AC87" i="9"/>
  <c r="AB87" i="9"/>
  <c r="V92" i="9"/>
  <c r="U92" i="9"/>
  <c r="H92" i="9"/>
  <c r="G92" i="9"/>
  <c r="B92" i="9"/>
  <c r="A92" i="9"/>
  <c r="AC86" i="9"/>
  <c r="AB86" i="9"/>
  <c r="V91" i="9"/>
  <c r="U91" i="9"/>
  <c r="H91" i="9"/>
  <c r="G91" i="9"/>
  <c r="B91" i="9"/>
  <c r="A91" i="9"/>
  <c r="AC85" i="9"/>
  <c r="AB85" i="9"/>
  <c r="Z90" i="9"/>
  <c r="X90" i="9" s="1"/>
  <c r="V90" i="9"/>
  <c r="U90" i="9"/>
  <c r="H90" i="9"/>
  <c r="G90" i="9"/>
  <c r="B90" i="9"/>
  <c r="A90" i="9"/>
  <c r="AC84" i="9"/>
  <c r="AB84" i="9"/>
  <c r="V89" i="9"/>
  <c r="U89" i="9"/>
  <c r="H89" i="9"/>
  <c r="G89" i="9"/>
  <c r="B89" i="9"/>
  <c r="A89" i="9"/>
  <c r="AC83" i="9"/>
  <c r="AB83" i="9"/>
  <c r="V88" i="9"/>
  <c r="U88" i="9"/>
  <c r="H88" i="9"/>
  <c r="G88" i="9"/>
  <c r="B88" i="9"/>
  <c r="A88" i="9"/>
  <c r="AC82" i="9"/>
  <c r="AB82" i="9"/>
  <c r="V87" i="9"/>
  <c r="U87" i="9"/>
  <c r="H87" i="9"/>
  <c r="G87" i="9"/>
  <c r="B87" i="9"/>
  <c r="A87" i="9"/>
  <c r="AE81" i="9"/>
  <c r="AC81" i="9"/>
  <c r="AB81" i="9"/>
  <c r="Z86" i="9"/>
  <c r="X86" i="9" s="1"/>
  <c r="V86" i="9"/>
  <c r="U86" i="9"/>
  <c r="H86" i="9"/>
  <c r="G86" i="9"/>
  <c r="B86" i="9"/>
  <c r="A86" i="9"/>
  <c r="Z85" i="9"/>
  <c r="X76" i="9" s="1"/>
  <c r="X85" i="9"/>
  <c r="V85" i="9"/>
  <c r="U85" i="9"/>
  <c r="H85" i="9"/>
  <c r="G85" i="9"/>
  <c r="B85" i="9"/>
  <c r="A85" i="9"/>
  <c r="AE79" i="9"/>
  <c r="AC79" i="9"/>
  <c r="AB79" i="9"/>
  <c r="V84" i="9"/>
  <c r="U84" i="9"/>
  <c r="H84" i="9"/>
  <c r="G84" i="9"/>
  <c r="B84" i="9"/>
  <c r="A84" i="9"/>
  <c r="AE78" i="9"/>
  <c r="AC78" i="9"/>
  <c r="AB78" i="9"/>
  <c r="V83" i="9"/>
  <c r="U83" i="9"/>
  <c r="H83" i="9"/>
  <c r="G83" i="9"/>
  <c r="B83" i="9"/>
  <c r="A83" i="9"/>
  <c r="V82" i="9"/>
  <c r="U82" i="9"/>
  <c r="H82" i="9"/>
  <c r="G82" i="9"/>
  <c r="B82" i="9"/>
  <c r="A82" i="9"/>
  <c r="V81" i="9"/>
  <c r="U81" i="9"/>
  <c r="H81" i="9"/>
  <c r="G81" i="9"/>
  <c r="B81" i="9"/>
  <c r="A81" i="9"/>
  <c r="V80" i="9"/>
  <c r="U80" i="9"/>
  <c r="H80" i="9"/>
  <c r="G80" i="9"/>
  <c r="B80" i="9"/>
  <c r="A80" i="9"/>
  <c r="V79" i="9"/>
  <c r="U79" i="9"/>
  <c r="H79" i="9"/>
  <c r="G79" i="9"/>
  <c r="B79" i="9"/>
  <c r="A79" i="9"/>
  <c r="V78" i="9"/>
  <c r="U78" i="9"/>
  <c r="H78" i="9"/>
  <c r="G78" i="9"/>
  <c r="B78" i="9"/>
  <c r="A78" i="9"/>
  <c r="V77" i="9"/>
  <c r="U77" i="9"/>
  <c r="H77" i="9"/>
  <c r="G77" i="9"/>
  <c r="B77" i="9"/>
  <c r="A77" i="9"/>
  <c r="V76" i="9"/>
  <c r="U76" i="9"/>
  <c r="H76" i="9"/>
  <c r="G76" i="9"/>
  <c r="B76" i="9"/>
  <c r="A76" i="9"/>
  <c r="V75" i="9"/>
  <c r="U75" i="9"/>
  <c r="H75" i="9"/>
  <c r="G75" i="9"/>
  <c r="B75" i="9"/>
  <c r="A75" i="9"/>
  <c r="V74" i="9"/>
  <c r="U74" i="9"/>
  <c r="H74" i="9"/>
  <c r="G74" i="9"/>
  <c r="B74" i="9"/>
  <c r="A74" i="9"/>
  <c r="V73" i="9"/>
  <c r="U73" i="9"/>
  <c r="H73" i="9"/>
  <c r="G73" i="9"/>
  <c r="B73" i="9"/>
  <c r="A73" i="9"/>
  <c r="V72" i="9"/>
  <c r="U72" i="9"/>
  <c r="H72" i="9"/>
  <c r="G72" i="9"/>
  <c r="B72" i="9"/>
  <c r="A72" i="9"/>
  <c r="V71" i="9"/>
  <c r="U71" i="9"/>
  <c r="H71" i="9"/>
  <c r="G71" i="9"/>
  <c r="B71" i="9"/>
  <c r="A71" i="9"/>
  <c r="V70" i="9"/>
  <c r="U70" i="9"/>
  <c r="H70" i="9"/>
  <c r="G70" i="9"/>
  <c r="B70" i="9"/>
  <c r="A70" i="9"/>
  <c r="V69" i="9"/>
  <c r="U69" i="9"/>
  <c r="H69" i="9"/>
  <c r="G69" i="9"/>
  <c r="B69" i="9"/>
  <c r="A69" i="9"/>
  <c r="V68" i="9"/>
  <c r="U68" i="9"/>
  <c r="H68" i="9"/>
  <c r="G68" i="9"/>
  <c r="B68" i="9"/>
  <c r="A68" i="9"/>
  <c r="V67" i="9"/>
  <c r="U67" i="9"/>
  <c r="H67" i="9"/>
  <c r="G67" i="9"/>
  <c r="B67" i="9"/>
  <c r="A67" i="9"/>
  <c r="V66" i="9"/>
  <c r="U66" i="9"/>
  <c r="H66" i="9"/>
  <c r="G66" i="9"/>
  <c r="B66" i="9"/>
  <c r="A66" i="9"/>
  <c r="V65" i="9"/>
  <c r="U65" i="9"/>
  <c r="H65" i="9"/>
  <c r="G65" i="9"/>
  <c r="B65" i="9"/>
  <c r="A65" i="9"/>
  <c r="V64" i="9"/>
  <c r="U64" i="9"/>
  <c r="H64" i="9"/>
  <c r="G64" i="9"/>
  <c r="B64" i="9"/>
  <c r="A64" i="9"/>
  <c r="V63" i="9"/>
  <c r="U63" i="9"/>
  <c r="H63" i="9"/>
  <c r="G63" i="9"/>
  <c r="B63" i="9"/>
  <c r="A63" i="9"/>
  <c r="V62" i="9"/>
  <c r="U62" i="9"/>
  <c r="H62" i="9"/>
  <c r="G62" i="9"/>
  <c r="B62" i="9"/>
  <c r="A62" i="9"/>
  <c r="V61" i="9"/>
  <c r="U61" i="9"/>
  <c r="H61" i="9"/>
  <c r="G61" i="9"/>
  <c r="J89" i="9"/>
  <c r="B61" i="9"/>
  <c r="A61" i="9"/>
  <c r="V60" i="9"/>
  <c r="U60" i="9"/>
  <c r="H60" i="9"/>
  <c r="G60" i="9"/>
  <c r="D78" i="9"/>
  <c r="B60" i="9"/>
  <c r="A60" i="9"/>
  <c r="V59" i="9"/>
  <c r="U59" i="9"/>
  <c r="H59" i="9"/>
  <c r="G59" i="9"/>
  <c r="J66" i="9"/>
  <c r="B59" i="9"/>
  <c r="A59" i="9"/>
  <c r="V58" i="9"/>
  <c r="U58" i="9"/>
  <c r="H58" i="9"/>
  <c r="G58" i="9"/>
  <c r="D35" i="9"/>
  <c r="B58" i="9"/>
  <c r="A58" i="9"/>
  <c r="V57" i="9"/>
  <c r="U57" i="9"/>
  <c r="H57" i="9"/>
  <c r="G57" i="9"/>
  <c r="J83" i="9"/>
  <c r="B57" i="9"/>
  <c r="A57" i="9"/>
  <c r="V56" i="9"/>
  <c r="U56" i="9"/>
  <c r="H56" i="9"/>
  <c r="G56" i="9"/>
  <c r="J72" i="9"/>
  <c r="B56" i="9"/>
  <c r="A56" i="9"/>
  <c r="V55" i="9"/>
  <c r="U55" i="9"/>
  <c r="H55" i="9"/>
  <c r="G55" i="9"/>
  <c r="J70" i="9"/>
  <c r="B55" i="9"/>
  <c r="A55" i="9"/>
  <c r="AF54" i="9"/>
  <c r="V54" i="9"/>
  <c r="U54" i="9"/>
  <c r="H54" i="9"/>
  <c r="G54" i="9"/>
  <c r="D62" i="9"/>
  <c r="B54" i="9"/>
  <c r="A54" i="9"/>
  <c r="AF53" i="9"/>
  <c r="V53" i="9"/>
  <c r="U53" i="9"/>
  <c r="H53" i="9"/>
  <c r="G53" i="9"/>
  <c r="D50" i="9"/>
  <c r="D53" i="9"/>
  <c r="B53" i="9"/>
  <c r="A53" i="9"/>
  <c r="AF52" i="9"/>
  <c r="V52" i="9"/>
  <c r="U52" i="9"/>
  <c r="H52" i="9"/>
  <c r="G52" i="9"/>
  <c r="D41" i="9"/>
  <c r="B52" i="9"/>
  <c r="A52" i="9"/>
  <c r="AF51" i="9"/>
  <c r="V51" i="9"/>
  <c r="U51" i="9"/>
  <c r="H51" i="9"/>
  <c r="G51" i="9"/>
  <c r="J19" i="9"/>
  <c r="B51" i="9"/>
  <c r="A51" i="9"/>
  <c r="AF50" i="9"/>
  <c r="V50" i="9"/>
  <c r="U50" i="9"/>
  <c r="H50" i="9"/>
  <c r="G50" i="9"/>
  <c r="B50" i="9"/>
  <c r="A50" i="9"/>
  <c r="AF49" i="9"/>
  <c r="V49" i="9"/>
  <c r="U49" i="9"/>
  <c r="H49" i="9"/>
  <c r="G49" i="9"/>
  <c r="B49" i="9"/>
  <c r="A49" i="9"/>
  <c r="AF48" i="9"/>
  <c r="V48" i="9"/>
  <c r="U48" i="9"/>
  <c r="J48" i="9"/>
  <c r="H48" i="9"/>
  <c r="G48" i="9"/>
  <c r="B48" i="9"/>
  <c r="A48" i="9"/>
  <c r="V47" i="9"/>
  <c r="U47" i="9"/>
  <c r="Q47" i="9"/>
  <c r="H47" i="9"/>
  <c r="G47" i="9"/>
  <c r="B47" i="9"/>
  <c r="A47" i="9"/>
  <c r="AF46" i="9"/>
  <c r="V46" i="9"/>
  <c r="U46" i="9"/>
  <c r="Q46" i="9"/>
  <c r="H46" i="9"/>
  <c r="G46" i="9"/>
  <c r="B46" i="9"/>
  <c r="A46" i="9"/>
  <c r="AF45" i="9"/>
  <c r="V45" i="9"/>
  <c r="U45" i="9"/>
  <c r="Q45" i="9"/>
  <c r="H45" i="9"/>
  <c r="G45" i="9"/>
  <c r="B45" i="9"/>
  <c r="A45" i="9"/>
  <c r="AF44" i="9"/>
  <c r="V44" i="9"/>
  <c r="U44" i="9"/>
  <c r="Q44" i="9"/>
  <c r="R44" i="9" s="1"/>
  <c r="H44" i="9"/>
  <c r="G44" i="9"/>
  <c r="B44" i="9"/>
  <c r="A44" i="9"/>
  <c r="AF43" i="9"/>
  <c r="V43" i="9"/>
  <c r="U43" i="9"/>
  <c r="Q43" i="9"/>
  <c r="R43" i="9" s="1"/>
  <c r="H43" i="9"/>
  <c r="G43" i="9"/>
  <c r="B43" i="9"/>
  <c r="A43" i="9"/>
  <c r="V42" i="9"/>
  <c r="U42" i="9"/>
  <c r="Q42" i="9"/>
  <c r="R42" i="9" s="1"/>
  <c r="H42" i="9"/>
  <c r="G42" i="9"/>
  <c r="B42" i="9"/>
  <c r="A42" i="9"/>
  <c r="V41" i="9"/>
  <c r="U41" i="9"/>
  <c r="Q41" i="9"/>
  <c r="R41" i="9" s="1"/>
  <c r="H41" i="9"/>
  <c r="G41" i="9"/>
  <c r="B41" i="9"/>
  <c r="A41" i="9"/>
  <c r="V40" i="9"/>
  <c r="U40" i="9"/>
  <c r="Q40" i="9"/>
  <c r="R40" i="9" s="1"/>
  <c r="H40" i="9"/>
  <c r="G40" i="9"/>
  <c r="B40" i="9"/>
  <c r="A40" i="9"/>
  <c r="V39" i="9"/>
  <c r="U39" i="9"/>
  <c r="Q39" i="9"/>
  <c r="R39" i="9" s="1"/>
  <c r="H39" i="9"/>
  <c r="G39" i="9"/>
  <c r="B39" i="9"/>
  <c r="A39" i="9"/>
  <c r="Z38" i="9"/>
  <c r="X35" i="9" s="1"/>
  <c r="V38" i="9"/>
  <c r="U38" i="9"/>
  <c r="Q38" i="9"/>
  <c r="R38" i="9" s="1"/>
  <c r="H38" i="9"/>
  <c r="G38" i="9"/>
  <c r="B38" i="9"/>
  <c r="A38" i="9"/>
  <c r="Z37" i="9"/>
  <c r="X34" i="9" s="1"/>
  <c r="V37" i="9"/>
  <c r="Q37" i="9"/>
  <c r="R37" i="9" s="1"/>
  <c r="H37" i="9"/>
  <c r="G37" i="9"/>
  <c r="B37" i="9"/>
  <c r="A37" i="9"/>
  <c r="V36" i="9"/>
  <c r="U36" i="9"/>
  <c r="Q36" i="9"/>
  <c r="R36" i="9" s="1"/>
  <c r="H36" i="9"/>
  <c r="G36" i="9"/>
  <c r="B36" i="9"/>
  <c r="A36" i="9"/>
  <c r="V35" i="9"/>
  <c r="U35" i="9"/>
  <c r="Q35" i="9"/>
  <c r="R35" i="9" s="1"/>
  <c r="H35" i="9"/>
  <c r="G35" i="9"/>
  <c r="B35" i="9"/>
  <c r="A35" i="9"/>
  <c r="V34" i="9"/>
  <c r="U34" i="9"/>
  <c r="Q34" i="9"/>
  <c r="R34" i="9" s="1"/>
  <c r="H34" i="9"/>
  <c r="G34" i="9"/>
  <c r="B34" i="9"/>
  <c r="A34" i="9"/>
  <c r="V33" i="9"/>
  <c r="U33" i="9"/>
  <c r="Q33" i="9"/>
  <c r="R33" i="9" s="1"/>
  <c r="H33" i="9"/>
  <c r="G33" i="9"/>
  <c r="B33" i="9"/>
  <c r="A33" i="9"/>
  <c r="V32" i="9"/>
  <c r="U32" i="9"/>
  <c r="Q32" i="9"/>
  <c r="R32" i="9" s="1"/>
  <c r="H32" i="9"/>
  <c r="G32" i="9"/>
  <c r="B32" i="9"/>
  <c r="A32" i="9"/>
  <c r="V31" i="9"/>
  <c r="Q31" i="9"/>
  <c r="R31" i="9" s="1"/>
  <c r="H31" i="9"/>
  <c r="G31" i="9"/>
  <c r="B31" i="9"/>
  <c r="A31" i="9"/>
  <c r="AD30" i="9"/>
  <c r="AC30" i="9"/>
  <c r="AF30" i="9" s="1"/>
  <c r="AB30" i="9"/>
  <c r="V30" i="9"/>
  <c r="Q30" i="9"/>
  <c r="R30" i="9" s="1"/>
  <c r="H30" i="9"/>
  <c r="G30" i="9"/>
  <c r="B30" i="9"/>
  <c r="A30" i="9"/>
  <c r="V29" i="9"/>
  <c r="U29" i="9"/>
  <c r="Q29" i="9"/>
  <c r="R29" i="9" s="1"/>
  <c r="H29" i="9"/>
  <c r="G29" i="9"/>
  <c r="B29" i="9"/>
  <c r="A29" i="9"/>
  <c r="V28" i="9"/>
  <c r="U28" i="9"/>
  <c r="Q28" i="9"/>
  <c r="R28" i="9" s="1"/>
  <c r="H28" i="9"/>
  <c r="G28" i="9"/>
  <c r="B28" i="9"/>
  <c r="A28" i="9"/>
  <c r="V27" i="9"/>
  <c r="U27" i="9"/>
  <c r="Q27" i="9"/>
  <c r="R27" i="9" s="1"/>
  <c r="H27" i="9"/>
  <c r="G27" i="9"/>
  <c r="B27" i="9"/>
  <c r="A27" i="9"/>
  <c r="AF26" i="9"/>
  <c r="AD25" i="9" s="1"/>
  <c r="V26" i="9"/>
  <c r="U26" i="9"/>
  <c r="Q26" i="9"/>
  <c r="R26" i="9" s="1"/>
  <c r="H26" i="9"/>
  <c r="G26" i="9"/>
  <c r="B26" i="9"/>
  <c r="A26" i="9"/>
  <c r="AF25" i="9"/>
  <c r="AD21" i="9" s="1"/>
  <c r="V25" i="9"/>
  <c r="U25" i="9"/>
  <c r="Q25" i="9"/>
  <c r="R25" i="9" s="1"/>
  <c r="H25" i="9"/>
  <c r="G25" i="9"/>
  <c r="B25" i="9"/>
  <c r="A25" i="9"/>
  <c r="AF24" i="9"/>
  <c r="AD17" i="9" s="1"/>
  <c r="V24" i="9"/>
  <c r="U24" i="9"/>
  <c r="H24" i="9"/>
  <c r="G24" i="9"/>
  <c r="B24" i="9"/>
  <c r="A24" i="9"/>
  <c r="AF23" i="9"/>
  <c r="AD13" i="9" s="1"/>
  <c r="V23" i="9"/>
  <c r="U23" i="9"/>
  <c r="P23" i="9"/>
  <c r="H23" i="9"/>
  <c r="G23" i="9"/>
  <c r="B23" i="9"/>
  <c r="A23" i="9"/>
  <c r="V22" i="9"/>
  <c r="U22" i="9"/>
  <c r="P22" i="9"/>
  <c r="H22" i="9"/>
  <c r="G22" i="9"/>
  <c r="B22" i="9"/>
  <c r="A22" i="9"/>
  <c r="AI21" i="9"/>
  <c r="X71" i="9" s="1"/>
  <c r="AH21" i="9"/>
  <c r="V21" i="9"/>
  <c r="U21" i="9"/>
  <c r="P21" i="9"/>
  <c r="H21" i="9"/>
  <c r="G21" i="9"/>
  <c r="B21" i="9"/>
  <c r="A21" i="9"/>
  <c r="AI20" i="9"/>
  <c r="X69" i="9" s="1"/>
  <c r="V20" i="9"/>
  <c r="U20" i="9"/>
  <c r="Q20" i="9"/>
  <c r="R20" i="9" s="1"/>
  <c r="H20" i="9"/>
  <c r="G20" i="9"/>
  <c r="B20" i="9"/>
  <c r="A20" i="9"/>
  <c r="AI19" i="9"/>
  <c r="X58" i="9" s="1"/>
  <c r="AH19" i="9"/>
  <c r="V19" i="9"/>
  <c r="U19" i="9"/>
  <c r="Q19" i="9"/>
  <c r="R19" i="9" s="1"/>
  <c r="H19" i="9"/>
  <c r="G19" i="9"/>
  <c r="B19" i="9"/>
  <c r="A19" i="9"/>
  <c r="AI18" i="9"/>
  <c r="X80" i="9" s="1"/>
  <c r="AH18" i="9"/>
  <c r="V18" i="9"/>
  <c r="U18" i="9"/>
  <c r="Q18" i="9"/>
  <c r="R18" i="9" s="1"/>
  <c r="H18" i="9"/>
  <c r="G18" i="9"/>
  <c r="B18" i="9"/>
  <c r="A18" i="9"/>
  <c r="AI17" i="9"/>
  <c r="X52" i="9" s="1"/>
  <c r="AH17" i="9"/>
  <c r="V17" i="9"/>
  <c r="U17" i="9"/>
  <c r="Q17" i="9"/>
  <c r="R17" i="9" s="1"/>
  <c r="H17" i="9"/>
  <c r="G17" i="9"/>
  <c r="B17" i="9"/>
  <c r="A17" i="9"/>
  <c r="AI16" i="9"/>
  <c r="X41" i="9" s="1"/>
  <c r="AH16" i="9"/>
  <c r="V16" i="9"/>
  <c r="U16" i="9"/>
  <c r="Q16" i="9"/>
  <c r="R16" i="9" s="1"/>
  <c r="H16" i="9"/>
  <c r="G16" i="9"/>
  <c r="B16" i="9"/>
  <c r="A16" i="9"/>
  <c r="AI15" i="9"/>
  <c r="X31" i="9" s="1"/>
  <c r="AH15" i="9"/>
  <c r="V15" i="9"/>
  <c r="U15" i="9"/>
  <c r="Q15" i="9"/>
  <c r="R15" i="9" s="1"/>
  <c r="H15" i="9"/>
  <c r="G15" i="9"/>
  <c r="B15" i="9"/>
  <c r="A15" i="9"/>
  <c r="AI14" i="9"/>
  <c r="AH14" i="9"/>
  <c r="V14" i="9"/>
  <c r="U14" i="9"/>
  <c r="Q14" i="9"/>
  <c r="R14" i="9" s="1"/>
  <c r="H14" i="9"/>
  <c r="G14" i="9"/>
  <c r="B14" i="9"/>
  <c r="A14" i="9"/>
  <c r="V13" i="9"/>
  <c r="U13" i="9"/>
  <c r="Q13" i="9"/>
  <c r="R13" i="9" s="1"/>
  <c r="H13" i="9"/>
  <c r="G13" i="9"/>
  <c r="B13" i="9"/>
  <c r="A13" i="9"/>
  <c r="V12" i="9"/>
  <c r="U12" i="9"/>
  <c r="Q12" i="9"/>
  <c r="R12" i="9" s="1"/>
  <c r="H12" i="9"/>
  <c r="G12" i="9"/>
  <c r="B12" i="9"/>
  <c r="A12" i="9"/>
  <c r="AF11" i="9"/>
  <c r="AD11" i="9" s="1"/>
  <c r="AB11" i="9"/>
  <c r="V11" i="9"/>
  <c r="U11" i="9"/>
  <c r="Q11" i="9"/>
  <c r="R11" i="9" s="1"/>
  <c r="H11" i="9"/>
  <c r="G11" i="9"/>
  <c r="B11" i="9"/>
  <c r="A11" i="9"/>
  <c r="AF10" i="9"/>
  <c r="AD10" i="9" s="1"/>
  <c r="AB10" i="9"/>
  <c r="V10" i="9"/>
  <c r="U10" i="9"/>
  <c r="Q10" i="9"/>
  <c r="R10" i="9" s="1"/>
  <c r="J10" i="9"/>
  <c r="H10" i="9"/>
  <c r="G10" i="9"/>
  <c r="B10" i="9"/>
  <c r="A10" i="9"/>
  <c r="AF9" i="9"/>
  <c r="AD9" i="9" s="1"/>
  <c r="AB9" i="9"/>
  <c r="V9" i="9"/>
  <c r="U9" i="9"/>
  <c r="Q9" i="9"/>
  <c r="R9" i="9" s="1"/>
  <c r="H9" i="9"/>
  <c r="G9" i="9"/>
  <c r="B9" i="9"/>
  <c r="A9" i="9"/>
  <c r="AF8" i="9"/>
  <c r="AD8" i="9" s="1"/>
  <c r="AB8" i="9"/>
  <c r="V8" i="9"/>
  <c r="U8" i="9"/>
  <c r="Q8" i="9"/>
  <c r="R8" i="9" s="1"/>
  <c r="H8" i="9"/>
  <c r="G8" i="9"/>
  <c r="B8" i="9"/>
  <c r="A8" i="9"/>
  <c r="AF7" i="9"/>
  <c r="AD7" i="9" s="1"/>
  <c r="AB7" i="9"/>
  <c r="V7" i="9"/>
  <c r="U7" i="9"/>
  <c r="Q7" i="9"/>
  <c r="R7" i="9" s="1"/>
  <c r="H7" i="9"/>
  <c r="G7" i="9"/>
  <c r="B7" i="9"/>
  <c r="A7" i="9"/>
  <c r="AF6" i="9"/>
  <c r="AD6" i="9" s="1"/>
  <c r="AB6" i="9"/>
  <c r="V6" i="9"/>
  <c r="U6" i="9"/>
  <c r="Q6" i="9"/>
  <c r="R6" i="9" s="1"/>
  <c r="H6" i="9"/>
  <c r="G6" i="9"/>
  <c r="B6" i="9"/>
  <c r="A6" i="9"/>
  <c r="AF5" i="9"/>
  <c r="AD5" i="9" s="1"/>
  <c r="AB5" i="9"/>
  <c r="V5" i="9"/>
  <c r="U5" i="9"/>
  <c r="Q5" i="9"/>
  <c r="R5" i="9" s="1"/>
  <c r="H5" i="9"/>
  <c r="G5" i="9"/>
  <c r="F5" i="9"/>
  <c r="J8" i="9" s="1"/>
  <c r="B5" i="9"/>
  <c r="A5" i="9"/>
  <c r="AF4" i="9"/>
  <c r="AD4" i="9" s="1"/>
  <c r="AB4" i="9"/>
  <c r="V4" i="9"/>
  <c r="U4" i="9"/>
  <c r="Q4" i="9"/>
  <c r="R4" i="9" s="1"/>
  <c r="H4" i="9"/>
  <c r="G4" i="9"/>
  <c r="F4" i="9"/>
  <c r="J7" i="9" s="1"/>
  <c r="B4" i="9"/>
  <c r="A4" i="9"/>
  <c r="AF3" i="9"/>
  <c r="AD3" i="9" s="1"/>
  <c r="AB3" i="9"/>
  <c r="V3" i="9"/>
  <c r="U3" i="9"/>
  <c r="Q3" i="9"/>
  <c r="R3" i="9" s="1"/>
  <c r="H3" i="9"/>
  <c r="G3" i="9"/>
  <c r="F3" i="9"/>
  <c r="J6" i="9" s="1"/>
  <c r="B3" i="9"/>
  <c r="A3" i="9"/>
  <c r="AF2" i="9"/>
  <c r="AD2" i="9" s="1"/>
  <c r="AB2" i="9"/>
  <c r="V2" i="9"/>
  <c r="U2" i="9"/>
  <c r="Q2" i="9"/>
  <c r="R2" i="9" s="1"/>
  <c r="H2" i="9"/>
  <c r="G2" i="9"/>
  <c r="F2" i="9"/>
  <c r="J4" i="9" s="1"/>
  <c r="B2" i="9"/>
  <c r="A2" i="9"/>
  <c r="V1" i="9"/>
  <c r="U1" i="9"/>
  <c r="Q1" i="9"/>
  <c r="R1" i="9" s="1"/>
  <c r="H1" i="9"/>
  <c r="G1" i="9"/>
  <c r="F1" i="9"/>
  <c r="D1" i="9" s="1"/>
  <c r="B1" i="9"/>
  <c r="A1" i="9"/>
  <c r="L101" i="8"/>
  <c r="K101" i="8"/>
  <c r="L100" i="8"/>
  <c r="K100" i="8"/>
  <c r="L99" i="8"/>
  <c r="K99" i="8"/>
  <c r="B99" i="8"/>
  <c r="A99" i="8"/>
  <c r="L98" i="8"/>
  <c r="K98" i="8"/>
  <c r="B98" i="8"/>
  <c r="A98" i="8"/>
  <c r="V97" i="8"/>
  <c r="U97" i="8"/>
  <c r="L97" i="8"/>
  <c r="K97" i="8"/>
  <c r="B97" i="8"/>
  <c r="A97" i="8"/>
  <c r="V96" i="8"/>
  <c r="U96" i="8"/>
  <c r="L96" i="8"/>
  <c r="K96" i="8"/>
  <c r="B96" i="8"/>
  <c r="A96" i="8"/>
  <c r="V95" i="8"/>
  <c r="U95" i="8"/>
  <c r="L95" i="8"/>
  <c r="K95" i="8"/>
  <c r="B95" i="8"/>
  <c r="A95" i="8"/>
  <c r="V94" i="8"/>
  <c r="U94" i="8"/>
  <c r="L94" i="8"/>
  <c r="K94" i="8"/>
  <c r="B94" i="8"/>
  <c r="A94" i="8"/>
  <c r="V93" i="8"/>
  <c r="U93" i="8"/>
  <c r="L93" i="8"/>
  <c r="K93" i="8"/>
  <c r="B93" i="8"/>
  <c r="A93" i="8"/>
  <c r="V92" i="8"/>
  <c r="U92" i="8"/>
  <c r="L92" i="8"/>
  <c r="K92" i="8"/>
  <c r="B92" i="8"/>
  <c r="A92" i="8"/>
  <c r="V91" i="8"/>
  <c r="U91" i="8"/>
  <c r="L91" i="8"/>
  <c r="K91" i="8"/>
  <c r="B91" i="8"/>
  <c r="A91" i="8"/>
  <c r="V90" i="8"/>
  <c r="U90" i="8"/>
  <c r="L90" i="8"/>
  <c r="K90" i="8"/>
  <c r="B90" i="8"/>
  <c r="A90" i="8"/>
  <c r="V89" i="8"/>
  <c r="U89" i="8"/>
  <c r="L89" i="8"/>
  <c r="K89" i="8"/>
  <c r="B89" i="8"/>
  <c r="A89" i="8"/>
  <c r="V88" i="8"/>
  <c r="U88" i="8"/>
  <c r="L88" i="8"/>
  <c r="K88" i="8"/>
  <c r="B88" i="8"/>
  <c r="A88" i="8"/>
  <c r="V87" i="8"/>
  <c r="U87" i="8"/>
  <c r="L87" i="8"/>
  <c r="K87" i="8"/>
  <c r="B87" i="8"/>
  <c r="A87" i="8"/>
  <c r="V86" i="8"/>
  <c r="U86" i="8"/>
  <c r="L86" i="8"/>
  <c r="K86" i="8"/>
  <c r="B86" i="8"/>
  <c r="A86" i="8"/>
  <c r="V85" i="8"/>
  <c r="U85" i="8"/>
  <c r="L85" i="8"/>
  <c r="K85" i="8"/>
  <c r="B85" i="8"/>
  <c r="A85" i="8"/>
  <c r="V84" i="8"/>
  <c r="U84" i="8"/>
  <c r="L84" i="8"/>
  <c r="K84" i="8"/>
  <c r="B84" i="8"/>
  <c r="A84" i="8"/>
  <c r="V83" i="8"/>
  <c r="U83" i="8"/>
  <c r="L83" i="8"/>
  <c r="K83" i="8"/>
  <c r="B83" i="8"/>
  <c r="A83" i="8"/>
  <c r="V82" i="8"/>
  <c r="U82" i="8"/>
  <c r="L82" i="8"/>
  <c r="K82" i="8"/>
  <c r="B82" i="8"/>
  <c r="A82" i="8"/>
  <c r="V81" i="8"/>
  <c r="U81" i="8"/>
  <c r="L81" i="8"/>
  <c r="K81" i="8"/>
  <c r="B81" i="8"/>
  <c r="A81" i="8"/>
  <c r="V80" i="8"/>
  <c r="U80" i="8"/>
  <c r="L80" i="8"/>
  <c r="K80" i="8"/>
  <c r="B80" i="8"/>
  <c r="A80" i="8"/>
  <c r="V79" i="8"/>
  <c r="U79" i="8"/>
  <c r="L79" i="8"/>
  <c r="K79" i="8"/>
  <c r="B79" i="8"/>
  <c r="A79" i="8"/>
  <c r="V78" i="8"/>
  <c r="U78" i="8"/>
  <c r="L78" i="8"/>
  <c r="K78" i="8"/>
  <c r="B78" i="8"/>
  <c r="A78" i="8"/>
  <c r="V77" i="8"/>
  <c r="U77" i="8"/>
  <c r="L77" i="8"/>
  <c r="K77" i="8"/>
  <c r="B77" i="8"/>
  <c r="A77" i="8"/>
  <c r="V76" i="8"/>
  <c r="U76" i="8"/>
  <c r="L76" i="8"/>
  <c r="K76" i="8"/>
  <c r="B76" i="8"/>
  <c r="A76" i="8"/>
  <c r="V75" i="8"/>
  <c r="U75" i="8"/>
  <c r="L75" i="8"/>
  <c r="K75" i="8"/>
  <c r="B75" i="8"/>
  <c r="A75" i="8"/>
  <c r="V74" i="8"/>
  <c r="U74" i="8"/>
  <c r="L74" i="8"/>
  <c r="K74" i="8"/>
  <c r="B74" i="8"/>
  <c r="A74" i="8"/>
  <c r="V73" i="8"/>
  <c r="U73" i="8"/>
  <c r="L73" i="8"/>
  <c r="K73" i="8"/>
  <c r="B73" i="8"/>
  <c r="A73" i="8"/>
  <c r="V72" i="8"/>
  <c r="U72" i="8"/>
  <c r="L72" i="8"/>
  <c r="K72" i="8"/>
  <c r="B72" i="8"/>
  <c r="A72" i="8"/>
  <c r="V71" i="8"/>
  <c r="U71" i="8"/>
  <c r="L71" i="8"/>
  <c r="K71" i="8"/>
  <c r="B71" i="8"/>
  <c r="A71" i="8"/>
  <c r="V70" i="8"/>
  <c r="U70" i="8"/>
  <c r="L70" i="8"/>
  <c r="K70" i="8"/>
  <c r="B70" i="8"/>
  <c r="A70" i="8"/>
  <c r="V69" i="8"/>
  <c r="U69" i="8"/>
  <c r="L69" i="8"/>
  <c r="K69" i="8"/>
  <c r="B69" i="8"/>
  <c r="A69" i="8"/>
  <c r="V68" i="8"/>
  <c r="U68" i="8"/>
  <c r="L68" i="8"/>
  <c r="K68" i="8"/>
  <c r="B68" i="8"/>
  <c r="A68" i="8"/>
  <c r="V67" i="8"/>
  <c r="U67" i="8"/>
  <c r="L67" i="8"/>
  <c r="K67" i="8"/>
  <c r="B67" i="8"/>
  <c r="A67" i="8"/>
  <c r="V66" i="8"/>
  <c r="U66" i="8"/>
  <c r="L66" i="8"/>
  <c r="K66" i="8"/>
  <c r="B66" i="8"/>
  <c r="A66" i="8"/>
  <c r="V65" i="8"/>
  <c r="U65" i="8"/>
  <c r="L65" i="8"/>
  <c r="K65" i="8"/>
  <c r="B65" i="8"/>
  <c r="A65" i="8"/>
  <c r="V64" i="8"/>
  <c r="U64" i="8"/>
  <c r="L64" i="8"/>
  <c r="K64" i="8"/>
  <c r="B64" i="8"/>
  <c r="A64" i="8"/>
  <c r="V63" i="8"/>
  <c r="U63" i="8"/>
  <c r="L63" i="8"/>
  <c r="K63" i="8"/>
  <c r="B63" i="8"/>
  <c r="A63" i="8"/>
  <c r="V62" i="8"/>
  <c r="U62" i="8"/>
  <c r="L62" i="8"/>
  <c r="K62" i="8"/>
  <c r="B62" i="8"/>
  <c r="A62" i="8"/>
  <c r="V61" i="8"/>
  <c r="U61" i="8"/>
  <c r="L61" i="8"/>
  <c r="K61" i="8"/>
  <c r="B61" i="8"/>
  <c r="A61" i="8"/>
  <c r="V60" i="8"/>
  <c r="U60" i="8"/>
  <c r="L60" i="8"/>
  <c r="K60" i="8"/>
  <c r="B60" i="8"/>
  <c r="A60" i="8"/>
  <c r="V59" i="8"/>
  <c r="U59" i="8"/>
  <c r="L59" i="8"/>
  <c r="K59" i="8"/>
  <c r="B59" i="8"/>
  <c r="A59" i="8"/>
  <c r="V58" i="8"/>
  <c r="U58" i="8"/>
  <c r="L58" i="8"/>
  <c r="K58" i="8"/>
  <c r="B58" i="8"/>
  <c r="A58" i="8"/>
  <c r="V57" i="8"/>
  <c r="U57" i="8"/>
  <c r="L57" i="8"/>
  <c r="K57" i="8"/>
  <c r="B57" i="8"/>
  <c r="A57" i="8"/>
  <c r="V56" i="8"/>
  <c r="U56" i="8"/>
  <c r="L56" i="8"/>
  <c r="K56" i="8"/>
  <c r="B56" i="8"/>
  <c r="A56" i="8"/>
  <c r="V55" i="8"/>
  <c r="U55" i="8"/>
  <c r="L55" i="8"/>
  <c r="K55" i="8"/>
  <c r="B55" i="8"/>
  <c r="A55" i="8"/>
  <c r="V54" i="8"/>
  <c r="U54" i="8"/>
  <c r="L54" i="8"/>
  <c r="K54" i="8"/>
  <c r="B54" i="8"/>
  <c r="A54" i="8"/>
  <c r="V53" i="8"/>
  <c r="U53" i="8"/>
  <c r="L53" i="8"/>
  <c r="K53" i="8"/>
  <c r="B53" i="8"/>
  <c r="A53" i="8"/>
  <c r="V52" i="8"/>
  <c r="U52" i="8"/>
  <c r="L52" i="8"/>
  <c r="K52" i="8"/>
  <c r="B52" i="8"/>
  <c r="A52" i="8"/>
  <c r="V51" i="8"/>
  <c r="U51" i="8"/>
  <c r="L51" i="8"/>
  <c r="K51" i="8"/>
  <c r="B51" i="8"/>
  <c r="A51" i="8"/>
  <c r="V50" i="8"/>
  <c r="U50" i="8"/>
  <c r="L50" i="8"/>
  <c r="K50" i="8"/>
  <c r="B50" i="8"/>
  <c r="A50" i="8"/>
  <c r="V49" i="8"/>
  <c r="U49" i="8"/>
  <c r="L49" i="8"/>
  <c r="K49" i="8"/>
  <c r="B49" i="8"/>
  <c r="A49" i="8"/>
  <c r="V48" i="8"/>
  <c r="U48" i="8"/>
  <c r="L48" i="8"/>
  <c r="K48" i="8"/>
  <c r="B48" i="8"/>
  <c r="A48" i="8"/>
  <c r="V47" i="8"/>
  <c r="U47" i="8"/>
  <c r="L47" i="8"/>
  <c r="K47" i="8"/>
  <c r="B47" i="8"/>
  <c r="A47" i="8"/>
  <c r="V46" i="8"/>
  <c r="U46" i="8"/>
  <c r="L46" i="8"/>
  <c r="K46" i="8"/>
  <c r="B46" i="8"/>
  <c r="A46" i="8"/>
  <c r="V45" i="8"/>
  <c r="U45" i="8"/>
  <c r="L45" i="8"/>
  <c r="K45" i="8"/>
  <c r="B45" i="8"/>
  <c r="A45" i="8"/>
  <c r="V44" i="8"/>
  <c r="U44" i="8"/>
  <c r="L44" i="8"/>
  <c r="K44" i="8"/>
  <c r="B44" i="8"/>
  <c r="A44" i="8"/>
  <c r="V43" i="8"/>
  <c r="U43" i="8"/>
  <c r="L43" i="8"/>
  <c r="K43" i="8"/>
  <c r="B43" i="8"/>
  <c r="A43" i="8"/>
  <c r="V42" i="8"/>
  <c r="U42" i="8"/>
  <c r="L42" i="8"/>
  <c r="K42" i="8"/>
  <c r="B42" i="8"/>
  <c r="A42" i="8"/>
  <c r="V41" i="8"/>
  <c r="U41" i="8"/>
  <c r="L41" i="8"/>
  <c r="K41" i="8"/>
  <c r="B41" i="8"/>
  <c r="A41" i="8"/>
  <c r="V40" i="8"/>
  <c r="U40" i="8"/>
  <c r="L40" i="8"/>
  <c r="K40" i="8"/>
  <c r="B40" i="8"/>
  <c r="A40" i="8"/>
  <c r="V39" i="8"/>
  <c r="U39" i="8"/>
  <c r="L39" i="8"/>
  <c r="K39" i="8"/>
  <c r="B39" i="8"/>
  <c r="A39" i="8"/>
  <c r="V38" i="8"/>
  <c r="U38" i="8"/>
  <c r="L38" i="8"/>
  <c r="K38" i="8"/>
  <c r="B38" i="8"/>
  <c r="A38" i="8"/>
  <c r="V37" i="8"/>
  <c r="U37" i="8"/>
  <c r="L37" i="8"/>
  <c r="K37" i="8"/>
  <c r="B37" i="8"/>
  <c r="A37" i="8"/>
  <c r="V36" i="8"/>
  <c r="U36" i="8"/>
  <c r="L36" i="8"/>
  <c r="K36" i="8"/>
  <c r="B36" i="8"/>
  <c r="A36" i="8"/>
  <c r="V35" i="8"/>
  <c r="U35" i="8"/>
  <c r="L35" i="8"/>
  <c r="K35" i="8"/>
  <c r="B35" i="8"/>
  <c r="A35" i="8"/>
  <c r="V34" i="8"/>
  <c r="U34" i="8"/>
  <c r="L34" i="8"/>
  <c r="K34" i="8"/>
  <c r="B34" i="8"/>
  <c r="A34" i="8"/>
  <c r="V33" i="8"/>
  <c r="U33" i="8"/>
  <c r="L33" i="8"/>
  <c r="K33" i="8"/>
  <c r="B33" i="8"/>
  <c r="A33" i="8"/>
  <c r="V32" i="8"/>
  <c r="U32" i="8"/>
  <c r="L32" i="8"/>
  <c r="K32" i="8"/>
  <c r="B32" i="8"/>
  <c r="A32" i="8"/>
  <c r="V31" i="8"/>
  <c r="U31" i="8"/>
  <c r="L31" i="8"/>
  <c r="K31" i="8"/>
  <c r="B31" i="8"/>
  <c r="A31" i="8"/>
  <c r="V30" i="8"/>
  <c r="U30" i="8"/>
  <c r="L30" i="8"/>
  <c r="K30" i="8"/>
  <c r="B30" i="8"/>
  <c r="A30" i="8"/>
  <c r="V29" i="8"/>
  <c r="U29" i="8"/>
  <c r="L29" i="8"/>
  <c r="K29" i="8"/>
  <c r="B29" i="8"/>
  <c r="A29" i="8"/>
  <c r="V28" i="8"/>
  <c r="U28" i="8"/>
  <c r="L28" i="8"/>
  <c r="K28" i="8"/>
  <c r="B28" i="8"/>
  <c r="A28" i="8"/>
  <c r="V27" i="8"/>
  <c r="U27" i="8"/>
  <c r="L27" i="8"/>
  <c r="K27" i="8"/>
  <c r="B27" i="8"/>
  <c r="A27" i="8"/>
  <c r="V26" i="8"/>
  <c r="U26" i="8"/>
  <c r="L26" i="8"/>
  <c r="K26" i="8"/>
  <c r="B26" i="8"/>
  <c r="A26" i="8"/>
  <c r="V25" i="8"/>
  <c r="U25" i="8"/>
  <c r="L25" i="8"/>
  <c r="K25" i="8"/>
  <c r="B25" i="8"/>
  <c r="A25" i="8"/>
  <c r="V24" i="8"/>
  <c r="U24" i="8"/>
  <c r="L24" i="8"/>
  <c r="K24" i="8"/>
  <c r="B24" i="8"/>
  <c r="A24" i="8"/>
  <c r="V23" i="8"/>
  <c r="U23" i="8"/>
  <c r="L23" i="8"/>
  <c r="K23" i="8"/>
  <c r="B23" i="8"/>
  <c r="A23" i="8"/>
  <c r="V22" i="8"/>
  <c r="U22" i="8"/>
  <c r="L22" i="8"/>
  <c r="K22" i="8"/>
  <c r="B22" i="8"/>
  <c r="A22" i="8"/>
  <c r="V21" i="8"/>
  <c r="U21" i="8"/>
  <c r="L21" i="8"/>
  <c r="K21" i="8"/>
  <c r="B21" i="8"/>
  <c r="A21" i="8"/>
  <c r="V20" i="8"/>
  <c r="U20" i="8"/>
  <c r="L20" i="8"/>
  <c r="K20" i="8"/>
  <c r="B20" i="8"/>
  <c r="A20" i="8"/>
  <c r="V19" i="8"/>
  <c r="U19" i="8"/>
  <c r="L19" i="8"/>
  <c r="K19" i="8"/>
  <c r="B19" i="8"/>
  <c r="A19" i="8"/>
  <c r="V18" i="8"/>
  <c r="U18" i="8"/>
  <c r="L18" i="8"/>
  <c r="K18" i="8"/>
  <c r="B18" i="8"/>
  <c r="A18" i="8"/>
  <c r="V17" i="8"/>
  <c r="U17" i="8"/>
  <c r="L17" i="8"/>
  <c r="K17" i="8"/>
  <c r="B17" i="8"/>
  <c r="A17" i="8"/>
  <c r="V16" i="8"/>
  <c r="U16" i="8"/>
  <c r="L16" i="8"/>
  <c r="K16" i="8"/>
  <c r="B16" i="8"/>
  <c r="A16" i="8"/>
  <c r="V15" i="8"/>
  <c r="U15" i="8"/>
  <c r="L15" i="8"/>
  <c r="K15" i="8"/>
  <c r="B15" i="8"/>
  <c r="A15" i="8"/>
  <c r="V14" i="8"/>
  <c r="U14" i="8"/>
  <c r="L14" i="8"/>
  <c r="K14" i="8"/>
  <c r="B14" i="8"/>
  <c r="A14" i="8"/>
  <c r="V13" i="8"/>
  <c r="U13" i="8"/>
  <c r="L13" i="8"/>
  <c r="K13" i="8"/>
  <c r="B13" i="8"/>
  <c r="A13" i="8"/>
  <c r="V12" i="8"/>
  <c r="U12" i="8"/>
  <c r="L12" i="8"/>
  <c r="K12" i="8"/>
  <c r="B12" i="8"/>
  <c r="A12" i="8"/>
  <c r="V11" i="8"/>
  <c r="U11" i="8"/>
  <c r="L11" i="8"/>
  <c r="K11" i="8"/>
  <c r="B11" i="8"/>
  <c r="A11" i="8"/>
  <c r="V10" i="8"/>
  <c r="U10" i="8"/>
  <c r="L10" i="8"/>
  <c r="K10" i="8"/>
  <c r="B10" i="8"/>
  <c r="A10" i="8"/>
  <c r="V9" i="8"/>
  <c r="U9" i="8"/>
  <c r="L9" i="8"/>
  <c r="K9" i="8"/>
  <c r="B9" i="8"/>
  <c r="A9" i="8"/>
  <c r="V8" i="8"/>
  <c r="U8" i="8"/>
  <c r="L8" i="8"/>
  <c r="K8" i="8"/>
  <c r="B8" i="8"/>
  <c r="A8" i="8"/>
  <c r="V7" i="8"/>
  <c r="U7" i="8"/>
  <c r="L7" i="8"/>
  <c r="K7" i="8"/>
  <c r="B7" i="8"/>
  <c r="A7" i="8"/>
  <c r="V6" i="8"/>
  <c r="U6" i="8"/>
  <c r="L6" i="8"/>
  <c r="K6" i="8"/>
  <c r="B6" i="8"/>
  <c r="A6" i="8"/>
  <c r="V5" i="8"/>
  <c r="U5" i="8"/>
  <c r="L5" i="8"/>
  <c r="K5" i="8"/>
  <c r="B5" i="8"/>
  <c r="A5" i="8"/>
  <c r="V4" i="8"/>
  <c r="U4" i="8"/>
  <c r="L4" i="8"/>
  <c r="K4" i="8"/>
  <c r="B4" i="8"/>
  <c r="A4" i="8"/>
  <c r="V3" i="8"/>
  <c r="U3" i="8"/>
  <c r="L3" i="8"/>
  <c r="K3" i="8"/>
  <c r="B3" i="8"/>
  <c r="A3" i="8"/>
  <c r="V2" i="8"/>
  <c r="U2" i="8"/>
  <c r="L2" i="8"/>
  <c r="K2" i="8"/>
  <c r="B2" i="8"/>
  <c r="A2" i="8"/>
  <c r="U1" i="8"/>
  <c r="K1" i="8"/>
  <c r="A1" i="8"/>
  <c r="A106" i="7"/>
  <c r="B104" i="7"/>
  <c r="B103" i="7"/>
  <c r="B102" i="7"/>
  <c r="N100" i="7"/>
  <c r="J100" i="7"/>
  <c r="H100" i="7"/>
  <c r="G100" i="7"/>
  <c r="B101" i="7"/>
  <c r="N99" i="7"/>
  <c r="J99" i="7"/>
  <c r="H99" i="7"/>
  <c r="G99" i="7"/>
  <c r="B100" i="7"/>
  <c r="N98" i="7"/>
  <c r="J98" i="7"/>
  <c r="H98" i="7"/>
  <c r="G98" i="7"/>
  <c r="B99" i="7"/>
  <c r="V100" i="7"/>
  <c r="N97" i="7"/>
  <c r="J97" i="7"/>
  <c r="H97" i="7"/>
  <c r="G97" i="7"/>
  <c r="B98" i="7"/>
  <c r="V99" i="7"/>
  <c r="N96" i="7"/>
  <c r="J96" i="7"/>
  <c r="H96" i="7"/>
  <c r="G96" i="7"/>
  <c r="B97" i="7"/>
  <c r="V98" i="7"/>
  <c r="N95" i="7"/>
  <c r="J95" i="7"/>
  <c r="H95" i="7"/>
  <c r="G95" i="7"/>
  <c r="B96" i="7"/>
  <c r="V97" i="7"/>
  <c r="N94" i="7"/>
  <c r="H94" i="7"/>
  <c r="G94" i="7"/>
  <c r="B95" i="7"/>
  <c r="V96" i="7"/>
  <c r="N93" i="7"/>
  <c r="J93" i="7"/>
  <c r="H93" i="7"/>
  <c r="G93" i="7"/>
  <c r="B94" i="7"/>
  <c r="V95" i="7"/>
  <c r="N92" i="7"/>
  <c r="J92" i="7"/>
  <c r="H92" i="7"/>
  <c r="G92" i="7"/>
  <c r="B93" i="7"/>
  <c r="V93" i="7"/>
  <c r="N91" i="7"/>
  <c r="J91" i="7"/>
  <c r="H91" i="7"/>
  <c r="G91" i="7"/>
  <c r="D92" i="7"/>
  <c r="B92" i="7"/>
  <c r="V92" i="7"/>
  <c r="N90" i="7"/>
  <c r="H90" i="7"/>
  <c r="G90" i="7"/>
  <c r="D91" i="7"/>
  <c r="B91" i="7"/>
  <c r="V91" i="7"/>
  <c r="N89" i="7"/>
  <c r="H89" i="7"/>
  <c r="G89" i="7"/>
  <c r="B90" i="7"/>
  <c r="V90" i="7"/>
  <c r="H88" i="7"/>
  <c r="G88" i="7"/>
  <c r="B89" i="7"/>
  <c r="V89" i="7"/>
  <c r="H87" i="7"/>
  <c r="G87" i="7"/>
  <c r="B88" i="7"/>
  <c r="V88" i="7"/>
  <c r="H86" i="7"/>
  <c r="G86" i="7"/>
  <c r="B87" i="7"/>
  <c r="V87" i="7"/>
  <c r="H85" i="7"/>
  <c r="G85" i="7"/>
  <c r="B86" i="7"/>
  <c r="V86" i="7"/>
  <c r="H84" i="7"/>
  <c r="G84" i="7"/>
  <c r="D85" i="7"/>
  <c r="B85" i="7"/>
  <c r="V85" i="7"/>
  <c r="H83" i="7"/>
  <c r="G83" i="7"/>
  <c r="D84" i="7"/>
  <c r="B84" i="7"/>
  <c r="V84" i="7"/>
  <c r="H82" i="7"/>
  <c r="G82" i="7"/>
  <c r="D83" i="7"/>
  <c r="B83" i="7"/>
  <c r="V83" i="7"/>
  <c r="H81" i="7"/>
  <c r="G81" i="7"/>
  <c r="D82" i="7"/>
  <c r="B82" i="7"/>
  <c r="V82" i="7"/>
  <c r="H80" i="7"/>
  <c r="G80" i="7"/>
  <c r="D81" i="7"/>
  <c r="B81" i="7"/>
  <c r="V80" i="7"/>
  <c r="J79" i="7"/>
  <c r="H79" i="7"/>
  <c r="G79" i="7"/>
  <c r="D80" i="7"/>
  <c r="B80" i="7"/>
  <c r="V79" i="7"/>
  <c r="J78" i="7"/>
  <c r="H78" i="7"/>
  <c r="G78" i="7"/>
  <c r="D79" i="7"/>
  <c r="B79" i="7"/>
  <c r="V78" i="7"/>
  <c r="H77" i="7"/>
  <c r="G77" i="7"/>
  <c r="D78" i="7"/>
  <c r="B78" i="7"/>
  <c r="V77" i="7"/>
  <c r="H76" i="7"/>
  <c r="G76" i="7"/>
  <c r="D77" i="7"/>
  <c r="B77" i="7"/>
  <c r="V76" i="7"/>
  <c r="H75" i="7"/>
  <c r="G75" i="7"/>
  <c r="D76" i="7"/>
  <c r="B76" i="7"/>
  <c r="V75" i="7"/>
  <c r="H74" i="7"/>
  <c r="G74" i="7"/>
  <c r="D75" i="7"/>
  <c r="B75" i="7"/>
  <c r="V74" i="7"/>
  <c r="H73" i="7"/>
  <c r="G73" i="7"/>
  <c r="D74" i="7"/>
  <c r="B74" i="7"/>
  <c r="V73" i="7"/>
  <c r="H72" i="7"/>
  <c r="G72" i="7"/>
  <c r="D73" i="7"/>
  <c r="B73" i="7"/>
  <c r="V72" i="7"/>
  <c r="H71" i="7"/>
  <c r="G71" i="7"/>
  <c r="D72" i="7"/>
  <c r="B72" i="7"/>
  <c r="V71" i="7"/>
  <c r="H70" i="7"/>
  <c r="G70" i="7"/>
  <c r="D71" i="7"/>
  <c r="B71" i="7"/>
  <c r="V70" i="7"/>
  <c r="J69" i="7"/>
  <c r="H69" i="7"/>
  <c r="G69" i="7"/>
  <c r="D69" i="7"/>
  <c r="B69" i="7"/>
  <c r="V69" i="7"/>
  <c r="J68" i="7"/>
  <c r="H68" i="7"/>
  <c r="G68" i="7"/>
  <c r="D68" i="7"/>
  <c r="B68" i="7"/>
  <c r="A68" i="7"/>
  <c r="V68" i="7"/>
  <c r="H67" i="7"/>
  <c r="G67" i="7"/>
  <c r="D67" i="7"/>
  <c r="B67" i="7"/>
  <c r="A67" i="7"/>
  <c r="V67" i="7"/>
  <c r="J66" i="7"/>
  <c r="H66" i="7"/>
  <c r="G66" i="7"/>
  <c r="D66" i="7"/>
  <c r="B66" i="7"/>
  <c r="A66" i="7"/>
  <c r="V66" i="7"/>
  <c r="J65" i="7"/>
  <c r="H65" i="7"/>
  <c r="G65" i="7"/>
  <c r="D65" i="7"/>
  <c r="B65" i="7"/>
  <c r="A65" i="7"/>
  <c r="V65" i="7"/>
  <c r="J64" i="7"/>
  <c r="H64" i="7"/>
  <c r="G64" i="7"/>
  <c r="D64" i="7"/>
  <c r="B64" i="7"/>
  <c r="A64" i="7"/>
  <c r="V64" i="7"/>
  <c r="J63" i="7"/>
  <c r="H63" i="7"/>
  <c r="G63" i="7"/>
  <c r="D63" i="7"/>
  <c r="B63" i="7"/>
  <c r="A63" i="7"/>
  <c r="V63" i="7"/>
  <c r="J62" i="7"/>
  <c r="H62" i="7"/>
  <c r="G62" i="7"/>
  <c r="D62" i="7"/>
  <c r="B62" i="7"/>
  <c r="A62" i="7"/>
  <c r="V62" i="7"/>
  <c r="J61" i="7"/>
  <c r="H61" i="7"/>
  <c r="G61" i="7"/>
  <c r="D61" i="7"/>
  <c r="B61" i="7"/>
  <c r="A61" i="7"/>
  <c r="V61" i="7"/>
  <c r="J60" i="7"/>
  <c r="H60" i="7"/>
  <c r="G60" i="7"/>
  <c r="D60" i="7"/>
  <c r="B60" i="7"/>
  <c r="A60" i="7"/>
  <c r="V60" i="7"/>
  <c r="J59" i="7"/>
  <c r="H59" i="7"/>
  <c r="G59" i="7"/>
  <c r="D59" i="7"/>
  <c r="B59" i="7"/>
  <c r="A59" i="7"/>
  <c r="V59" i="7"/>
  <c r="J58" i="7"/>
  <c r="H58" i="7"/>
  <c r="G58" i="7"/>
  <c r="D58" i="7"/>
  <c r="B58" i="7"/>
  <c r="A58" i="7"/>
  <c r="V58" i="7"/>
  <c r="J57" i="7"/>
  <c r="H57" i="7"/>
  <c r="G57" i="7"/>
  <c r="D57" i="7"/>
  <c r="B57" i="7"/>
  <c r="A57" i="7"/>
  <c r="V57" i="7"/>
  <c r="J56" i="7"/>
  <c r="H56" i="7"/>
  <c r="G56" i="7"/>
  <c r="D56" i="7"/>
  <c r="B56" i="7"/>
  <c r="A56" i="7"/>
  <c r="AD55" i="7"/>
  <c r="V56" i="7"/>
  <c r="H55" i="7"/>
  <c r="G55" i="7"/>
  <c r="D55" i="7"/>
  <c r="B55" i="7"/>
  <c r="A55" i="7"/>
  <c r="V55" i="7"/>
  <c r="J54" i="7"/>
  <c r="H54" i="7"/>
  <c r="G54" i="7"/>
  <c r="D54" i="7"/>
  <c r="B54" i="7"/>
  <c r="A54" i="7"/>
  <c r="V54" i="7"/>
  <c r="J53" i="7"/>
  <c r="H53" i="7"/>
  <c r="G53" i="7"/>
  <c r="D53" i="7"/>
  <c r="B53" i="7"/>
  <c r="A53" i="7"/>
  <c r="V53" i="7"/>
  <c r="H52" i="7"/>
  <c r="G52" i="7"/>
  <c r="D52" i="7"/>
  <c r="B52" i="7"/>
  <c r="A52" i="7"/>
  <c r="V52" i="7"/>
  <c r="J51" i="7"/>
  <c r="H51" i="7"/>
  <c r="G51" i="7"/>
  <c r="D51" i="7"/>
  <c r="B51" i="7"/>
  <c r="A51" i="7"/>
  <c r="V51" i="7"/>
  <c r="J50" i="7"/>
  <c r="H50" i="7"/>
  <c r="G50" i="7"/>
  <c r="D50" i="7"/>
  <c r="B50" i="7"/>
  <c r="A50" i="7"/>
  <c r="Q49" i="7"/>
  <c r="J49" i="7"/>
  <c r="H49" i="7"/>
  <c r="G49" i="7"/>
  <c r="B49" i="7"/>
  <c r="A49" i="7"/>
  <c r="V50" i="7"/>
  <c r="Q48" i="7"/>
  <c r="J48" i="7"/>
  <c r="H48" i="7"/>
  <c r="G48" i="7"/>
  <c r="D48" i="7"/>
  <c r="B48" i="7"/>
  <c r="A48" i="7"/>
  <c r="V49" i="7"/>
  <c r="R47" i="7"/>
  <c r="O47" i="7"/>
  <c r="J47" i="7"/>
  <c r="H47" i="7"/>
  <c r="G47" i="7"/>
  <c r="D47" i="7"/>
  <c r="B47" i="7"/>
  <c r="A47" i="7"/>
  <c r="V48" i="7"/>
  <c r="O46" i="7"/>
  <c r="J46" i="7"/>
  <c r="H46" i="7"/>
  <c r="G46" i="7"/>
  <c r="B46" i="7"/>
  <c r="A46" i="7"/>
  <c r="V47" i="7"/>
  <c r="R45" i="7"/>
  <c r="O45" i="7"/>
  <c r="J45" i="7"/>
  <c r="H45" i="7"/>
  <c r="G45" i="7"/>
  <c r="D45" i="7"/>
  <c r="B45" i="7"/>
  <c r="A45" i="7"/>
  <c r="V46" i="7"/>
  <c r="R44" i="7"/>
  <c r="O44" i="7"/>
  <c r="H44" i="7"/>
  <c r="G44" i="7"/>
  <c r="D44" i="7"/>
  <c r="B44" i="7"/>
  <c r="A44" i="7"/>
  <c r="V45" i="7"/>
  <c r="R43" i="7"/>
  <c r="O43" i="7"/>
  <c r="J43" i="7"/>
  <c r="H43" i="7"/>
  <c r="G43" i="7"/>
  <c r="D43" i="7"/>
  <c r="B43" i="7"/>
  <c r="A43" i="7"/>
  <c r="V44" i="7"/>
  <c r="R42" i="7"/>
  <c r="O42" i="7"/>
  <c r="J42" i="7"/>
  <c r="H42" i="7"/>
  <c r="G42" i="7"/>
  <c r="D42" i="7"/>
  <c r="B42" i="7"/>
  <c r="A42" i="7"/>
  <c r="V43" i="7"/>
  <c r="R41" i="7"/>
  <c r="O41" i="7"/>
  <c r="J41" i="7"/>
  <c r="H41" i="7"/>
  <c r="G41" i="7"/>
  <c r="B41" i="7"/>
  <c r="A41" i="7"/>
  <c r="V42" i="7"/>
  <c r="R40" i="7"/>
  <c r="O40" i="7"/>
  <c r="J40" i="7"/>
  <c r="H40" i="7"/>
  <c r="G40" i="7"/>
  <c r="B40" i="7"/>
  <c r="A40" i="7"/>
  <c r="V41" i="7"/>
  <c r="R39" i="7"/>
  <c r="O39" i="7"/>
  <c r="J39" i="7"/>
  <c r="H39" i="7"/>
  <c r="G39" i="7"/>
  <c r="B39" i="7"/>
  <c r="A39" i="7"/>
  <c r="V40" i="7"/>
  <c r="R38" i="7"/>
  <c r="O38" i="7"/>
  <c r="J38" i="7"/>
  <c r="H38" i="7"/>
  <c r="G38" i="7"/>
  <c r="B38" i="7"/>
  <c r="A38" i="7"/>
  <c r="V39" i="7"/>
  <c r="R37" i="7"/>
  <c r="O37" i="7"/>
  <c r="J37" i="7"/>
  <c r="H37" i="7"/>
  <c r="G37" i="7"/>
  <c r="D37" i="7"/>
  <c r="B37" i="7"/>
  <c r="A37" i="7"/>
  <c r="V38" i="7"/>
  <c r="R36" i="7"/>
  <c r="O36" i="7"/>
  <c r="J36" i="7"/>
  <c r="H36" i="7"/>
  <c r="G36" i="7"/>
  <c r="D36" i="7"/>
  <c r="B36" i="7"/>
  <c r="A36" i="7"/>
  <c r="V37" i="7"/>
  <c r="R35" i="7"/>
  <c r="O35" i="7"/>
  <c r="J35" i="7"/>
  <c r="H35" i="7"/>
  <c r="G35" i="7"/>
  <c r="B35" i="7"/>
  <c r="A35" i="7"/>
  <c r="V36" i="7"/>
  <c r="R34" i="7"/>
  <c r="O34" i="7"/>
  <c r="J34" i="7"/>
  <c r="H34" i="7"/>
  <c r="G34" i="7"/>
  <c r="D34" i="7"/>
  <c r="B34" i="7"/>
  <c r="A34" i="7"/>
  <c r="V35" i="7"/>
  <c r="R33" i="7"/>
  <c r="O33" i="7"/>
  <c r="J33" i="7"/>
  <c r="H33" i="7"/>
  <c r="G33" i="7"/>
  <c r="B33" i="7"/>
  <c r="A33" i="7"/>
  <c r="V34" i="7"/>
  <c r="R32" i="7"/>
  <c r="O32" i="7"/>
  <c r="J32" i="7"/>
  <c r="H32" i="7"/>
  <c r="G32" i="7"/>
  <c r="D32" i="7"/>
  <c r="B32" i="7"/>
  <c r="A32" i="7"/>
  <c r="V32" i="7"/>
  <c r="R31" i="7"/>
  <c r="O31" i="7"/>
  <c r="J31" i="7"/>
  <c r="H31" i="7"/>
  <c r="G31" i="7"/>
  <c r="D31" i="7"/>
  <c r="B31" i="7"/>
  <c r="A31" i="7"/>
  <c r="V31" i="7"/>
  <c r="R30" i="7"/>
  <c r="O30" i="7"/>
  <c r="J30" i="7"/>
  <c r="H30" i="7"/>
  <c r="G30" i="7"/>
  <c r="D30" i="7"/>
  <c r="B30" i="7"/>
  <c r="A30" i="7"/>
  <c r="X30" i="7"/>
  <c r="V30" i="7"/>
  <c r="R29" i="7"/>
  <c r="O29" i="7"/>
  <c r="J29" i="7"/>
  <c r="H29" i="7"/>
  <c r="G29" i="7"/>
  <c r="D29" i="7"/>
  <c r="B29" i="7"/>
  <c r="A29" i="7"/>
  <c r="X29" i="7"/>
  <c r="V29" i="7"/>
  <c r="R28" i="7"/>
  <c r="O28" i="7"/>
  <c r="H28" i="7"/>
  <c r="G28" i="7"/>
  <c r="D28" i="7"/>
  <c r="B28" i="7"/>
  <c r="A28" i="7"/>
  <c r="X28" i="7"/>
  <c r="V28" i="7"/>
  <c r="R27" i="7"/>
  <c r="O27" i="7"/>
  <c r="H27" i="7"/>
  <c r="G27" i="7"/>
  <c r="D27" i="7"/>
  <c r="B27" i="7"/>
  <c r="A27" i="7"/>
  <c r="X27" i="7"/>
  <c r="V27" i="7"/>
  <c r="R26" i="7"/>
  <c r="O26" i="7"/>
  <c r="J26" i="7"/>
  <c r="H26" i="7"/>
  <c r="G26" i="7"/>
  <c r="B26" i="7"/>
  <c r="A26" i="7"/>
  <c r="V26" i="7"/>
  <c r="R25" i="7"/>
  <c r="O25" i="7"/>
  <c r="J25" i="7"/>
  <c r="H25" i="7"/>
  <c r="G25" i="7"/>
  <c r="D25" i="7"/>
  <c r="B25" i="7"/>
  <c r="A25" i="7"/>
  <c r="V25" i="7"/>
  <c r="O24" i="7"/>
  <c r="J24" i="7"/>
  <c r="H24" i="7"/>
  <c r="G24" i="7"/>
  <c r="D24" i="7"/>
  <c r="B24" i="7"/>
  <c r="A24" i="7"/>
  <c r="V24" i="7"/>
  <c r="P23" i="7"/>
  <c r="J23" i="7"/>
  <c r="H23" i="7"/>
  <c r="G23" i="7"/>
  <c r="D23" i="7"/>
  <c r="B23" i="7"/>
  <c r="A23" i="7"/>
  <c r="V23" i="7"/>
  <c r="P22" i="7"/>
  <c r="J22" i="7"/>
  <c r="H22" i="7"/>
  <c r="G22" i="7"/>
  <c r="D22" i="7"/>
  <c r="B22" i="7"/>
  <c r="A22" i="7"/>
  <c r="V22" i="7"/>
  <c r="P21" i="7"/>
  <c r="J21" i="7"/>
  <c r="H21" i="7"/>
  <c r="G21" i="7"/>
  <c r="B21" i="7"/>
  <c r="A21" i="7"/>
  <c r="V21" i="7"/>
  <c r="H20" i="7"/>
  <c r="G20" i="7"/>
  <c r="B20" i="7"/>
  <c r="A20" i="7"/>
  <c r="AD25" i="7"/>
  <c r="V20" i="7"/>
  <c r="H19" i="7"/>
  <c r="G19" i="7"/>
  <c r="B19" i="7"/>
  <c r="A19" i="7"/>
  <c r="AD24" i="7"/>
  <c r="V18" i="7"/>
  <c r="J18" i="7"/>
  <c r="H18" i="7"/>
  <c r="G18" i="7"/>
  <c r="B18" i="7"/>
  <c r="A18" i="7"/>
  <c r="X17" i="7"/>
  <c r="V17" i="7"/>
  <c r="J17" i="7"/>
  <c r="H17" i="7"/>
  <c r="G17" i="7"/>
  <c r="D17" i="7"/>
  <c r="B17" i="7"/>
  <c r="A17" i="7"/>
  <c r="AD22" i="7"/>
  <c r="X16" i="7"/>
  <c r="V16" i="7"/>
  <c r="H16" i="7"/>
  <c r="G16" i="7"/>
  <c r="D16" i="7"/>
  <c r="B16" i="7"/>
  <c r="A16" i="7"/>
  <c r="Y7" i="7"/>
  <c r="AD21" i="7"/>
  <c r="X15" i="7"/>
  <c r="V15" i="7"/>
  <c r="J15" i="7"/>
  <c r="H15" i="7"/>
  <c r="G15" i="7"/>
  <c r="D15" i="7"/>
  <c r="B15" i="7"/>
  <c r="A15" i="7"/>
  <c r="Y6" i="7"/>
  <c r="AD20" i="7"/>
  <c r="V14" i="7"/>
  <c r="J14" i="7"/>
  <c r="H14" i="7"/>
  <c r="G14" i="7"/>
  <c r="B14" i="7"/>
  <c r="A14" i="7"/>
  <c r="AD19" i="7"/>
  <c r="V13" i="7"/>
  <c r="J13" i="7"/>
  <c r="H13" i="7"/>
  <c r="G13" i="7"/>
  <c r="B13" i="7"/>
  <c r="A13" i="7"/>
  <c r="X12" i="7"/>
  <c r="V12" i="7"/>
  <c r="R12" i="7"/>
  <c r="O12" i="7"/>
  <c r="J12" i="7"/>
  <c r="H12" i="7"/>
  <c r="G12" i="7"/>
  <c r="B12" i="7"/>
  <c r="A12" i="7"/>
  <c r="AD11" i="7"/>
  <c r="AB11" i="7"/>
  <c r="X11" i="7"/>
  <c r="V11" i="7"/>
  <c r="R11" i="7"/>
  <c r="O11" i="7"/>
  <c r="J11" i="7"/>
  <c r="H11" i="7"/>
  <c r="G11" i="7"/>
  <c r="B11" i="7"/>
  <c r="A11" i="7"/>
  <c r="AB10" i="7"/>
  <c r="V10" i="7"/>
  <c r="R10" i="7"/>
  <c r="O10" i="7"/>
  <c r="H10" i="7"/>
  <c r="G10" i="7"/>
  <c r="B10" i="7"/>
  <c r="A10" i="7"/>
  <c r="AD9" i="7"/>
  <c r="AB9" i="7"/>
  <c r="X9" i="7"/>
  <c r="V9" i="7"/>
  <c r="R9" i="7"/>
  <c r="O9" i="7"/>
  <c r="H9" i="7"/>
  <c r="G9" i="7"/>
  <c r="B9" i="7"/>
  <c r="A9" i="7"/>
  <c r="AB8" i="7"/>
  <c r="V8" i="7"/>
  <c r="R8" i="7"/>
  <c r="O8" i="7"/>
  <c r="H8" i="7"/>
  <c r="G8" i="7"/>
  <c r="B8" i="7"/>
  <c r="A8" i="7"/>
  <c r="AD7" i="7"/>
  <c r="AB7" i="7"/>
  <c r="V7" i="7"/>
  <c r="R7" i="7"/>
  <c r="O7" i="7"/>
  <c r="H7" i="7"/>
  <c r="G7" i="7"/>
  <c r="B7" i="7"/>
  <c r="A7" i="7"/>
  <c r="AD6" i="7"/>
  <c r="AB6" i="7"/>
  <c r="V6" i="7"/>
  <c r="R6" i="7"/>
  <c r="O6" i="7"/>
  <c r="H6" i="7"/>
  <c r="G6" i="7"/>
  <c r="D6" i="7"/>
  <c r="B6" i="7"/>
  <c r="A6" i="7"/>
  <c r="AD5" i="7"/>
  <c r="AB5" i="7"/>
  <c r="X5" i="7"/>
  <c r="V5" i="7"/>
  <c r="U5" i="7"/>
  <c r="R5" i="7"/>
  <c r="O5" i="7"/>
  <c r="H5" i="7"/>
  <c r="G5" i="7"/>
  <c r="B5" i="7"/>
  <c r="A5" i="7"/>
  <c r="AD4" i="7"/>
  <c r="AB4" i="7"/>
  <c r="X4" i="7"/>
  <c r="V4" i="7"/>
  <c r="U4" i="7"/>
  <c r="R4" i="7"/>
  <c r="O4" i="7"/>
  <c r="H4" i="7"/>
  <c r="G4" i="7"/>
  <c r="D4" i="7"/>
  <c r="B4" i="7"/>
  <c r="A4" i="7"/>
  <c r="AD3" i="7"/>
  <c r="AB3" i="7"/>
  <c r="X3" i="7"/>
  <c r="V3" i="7"/>
  <c r="U3" i="7"/>
  <c r="R3" i="7"/>
  <c r="O3" i="7"/>
  <c r="H3" i="7"/>
  <c r="G3" i="7"/>
  <c r="D3" i="7"/>
  <c r="B3" i="7"/>
  <c r="A3" i="7"/>
  <c r="AD2" i="7"/>
  <c r="AB2" i="7"/>
  <c r="X2" i="7"/>
  <c r="V2" i="7"/>
  <c r="U2" i="7"/>
  <c r="R2" i="7"/>
  <c r="O2" i="7"/>
  <c r="H2" i="7"/>
  <c r="G2" i="7"/>
  <c r="B2" i="7"/>
  <c r="A2" i="7"/>
  <c r="X1" i="7"/>
  <c r="V1" i="7"/>
  <c r="U1" i="7"/>
  <c r="R1" i="7"/>
  <c r="O1" i="7"/>
  <c r="H1" i="7"/>
  <c r="G1" i="7"/>
  <c r="D1" i="7"/>
  <c r="B1" i="7"/>
  <c r="A1" i="7"/>
  <c r="L58" i="5"/>
  <c r="K58" i="5"/>
  <c r="J58" i="5"/>
  <c r="J57" i="5"/>
  <c r="V54" i="5"/>
  <c r="L55" i="5"/>
  <c r="K55" i="5"/>
  <c r="J55" i="5"/>
  <c r="V53" i="5"/>
  <c r="L54" i="5"/>
  <c r="K54" i="5"/>
  <c r="J54" i="5"/>
  <c r="V52" i="5"/>
  <c r="L53" i="5"/>
  <c r="K53" i="5"/>
  <c r="J53" i="5"/>
  <c r="V51" i="5"/>
  <c r="L52" i="5"/>
  <c r="K52" i="5"/>
  <c r="J52" i="5"/>
  <c r="V50" i="5"/>
  <c r="L51" i="5"/>
  <c r="K51" i="5"/>
  <c r="J51" i="5"/>
  <c r="V49" i="5"/>
  <c r="J50" i="5"/>
  <c r="V48" i="5"/>
  <c r="L49" i="5"/>
  <c r="K49" i="5"/>
  <c r="J49" i="5"/>
  <c r="V47" i="5"/>
  <c r="L48" i="5"/>
  <c r="K48" i="5"/>
  <c r="J48" i="5"/>
  <c r="V46" i="5"/>
  <c r="L47" i="5"/>
  <c r="K47" i="5"/>
  <c r="J47" i="5"/>
  <c r="V45" i="5"/>
  <c r="L46" i="5"/>
  <c r="K46" i="5"/>
  <c r="J46" i="5"/>
  <c r="B46" i="5"/>
  <c r="DG47" i="10" s="1"/>
  <c r="V44" i="5"/>
  <c r="L45" i="5"/>
  <c r="K45" i="5"/>
  <c r="J45" i="5"/>
  <c r="B45" i="5"/>
  <c r="DG46" i="10" s="1"/>
  <c r="V43" i="5"/>
  <c r="Q43" i="5"/>
  <c r="J44" i="5"/>
  <c r="B44" i="5"/>
  <c r="DG45" i="10" s="1"/>
  <c r="V42" i="5"/>
  <c r="L43" i="5"/>
  <c r="K43" i="5"/>
  <c r="J43" i="5"/>
  <c r="E43" i="5"/>
  <c r="B43" i="5"/>
  <c r="DG44" i="10" s="1"/>
  <c r="V41" i="5"/>
  <c r="S41" i="5"/>
  <c r="L42" i="5"/>
  <c r="K42" i="5"/>
  <c r="J42" i="5"/>
  <c r="V40" i="5"/>
  <c r="S40" i="5"/>
  <c r="J41" i="5"/>
  <c r="D40" i="5"/>
  <c r="B40" i="5"/>
  <c r="DG41" i="10" s="1"/>
  <c r="V39" i="5"/>
  <c r="L39" i="5"/>
  <c r="K39" i="5"/>
  <c r="J39" i="5"/>
  <c r="D39" i="5"/>
  <c r="B39" i="5"/>
  <c r="DG40" i="10" s="1"/>
  <c r="V38" i="5"/>
  <c r="J38" i="5"/>
  <c r="E38" i="5"/>
  <c r="D38" i="5"/>
  <c r="B38" i="5"/>
  <c r="DG39" i="10" s="1"/>
  <c r="V37" i="5"/>
  <c r="L37" i="5"/>
  <c r="K37" i="5"/>
  <c r="J37" i="5"/>
  <c r="E37" i="5"/>
  <c r="D37" i="5"/>
  <c r="B37" i="5"/>
  <c r="DG38" i="10" s="1"/>
  <c r="V36" i="5"/>
  <c r="L36" i="5"/>
  <c r="K36" i="5"/>
  <c r="J36" i="5"/>
  <c r="E36" i="5"/>
  <c r="D36" i="5"/>
  <c r="B36" i="5"/>
  <c r="DG37" i="10" s="1"/>
  <c r="V35" i="5"/>
  <c r="J35" i="5"/>
  <c r="E35" i="5"/>
  <c r="D35" i="5"/>
  <c r="B35" i="5"/>
  <c r="DG36" i="10" s="1"/>
  <c r="V34" i="5"/>
  <c r="L34" i="5"/>
  <c r="K34" i="5"/>
  <c r="J34" i="5"/>
  <c r="E34" i="5"/>
  <c r="D34" i="5"/>
  <c r="B34" i="5"/>
  <c r="DG35" i="10" s="1"/>
  <c r="V33" i="5"/>
  <c r="S33" i="5"/>
  <c r="Q33" i="5"/>
  <c r="L33" i="5"/>
  <c r="K33" i="5"/>
  <c r="J33" i="5"/>
  <c r="E33" i="5"/>
  <c r="D33" i="5"/>
  <c r="B33" i="5"/>
  <c r="DG34" i="10" s="1"/>
  <c r="V32" i="5"/>
  <c r="S32" i="5"/>
  <c r="Q32" i="5"/>
  <c r="L32" i="5"/>
  <c r="K32" i="5"/>
  <c r="J32" i="5"/>
  <c r="E32" i="5"/>
  <c r="D32" i="5"/>
  <c r="B32" i="5"/>
  <c r="DG33" i="10" s="1"/>
  <c r="V31" i="5"/>
  <c r="S31" i="5"/>
  <c r="Q31" i="5"/>
  <c r="L31" i="5"/>
  <c r="K31" i="5"/>
  <c r="J31" i="5"/>
  <c r="E31" i="5"/>
  <c r="D31" i="5"/>
  <c r="B31" i="5"/>
  <c r="DG32" i="10" s="1"/>
  <c r="V30" i="5"/>
  <c r="S30" i="5"/>
  <c r="Q30" i="5"/>
  <c r="L30" i="5"/>
  <c r="K30" i="5"/>
  <c r="J30" i="5"/>
  <c r="V29" i="5"/>
  <c r="S29" i="5"/>
  <c r="Q29" i="5"/>
  <c r="L29" i="5"/>
  <c r="K29" i="5"/>
  <c r="J29" i="5"/>
  <c r="V28" i="5"/>
  <c r="S28" i="5"/>
  <c r="Q28" i="5"/>
  <c r="L28" i="5"/>
  <c r="K28" i="5"/>
  <c r="J28" i="5"/>
  <c r="F28" i="5"/>
  <c r="C28" i="5"/>
  <c r="DH29" i="10" s="1"/>
  <c r="V27" i="5"/>
  <c r="S27" i="5"/>
  <c r="Q27" i="5"/>
  <c r="K27" i="5"/>
  <c r="J27" i="5"/>
  <c r="F27" i="5"/>
  <c r="C27" i="5"/>
  <c r="DH28" i="10" s="1"/>
  <c r="V26" i="5"/>
  <c r="S26" i="5"/>
  <c r="Q26" i="5"/>
  <c r="J26" i="5"/>
  <c r="F26" i="5"/>
  <c r="C26" i="5"/>
  <c r="DH27" i="10" s="1"/>
  <c r="V25" i="5"/>
  <c r="S25" i="5"/>
  <c r="Q25" i="5"/>
  <c r="K25" i="5"/>
  <c r="F25" i="5"/>
  <c r="C25" i="5"/>
  <c r="DH26" i="10" s="1"/>
  <c r="V24" i="5"/>
  <c r="S24" i="5"/>
  <c r="Q24" i="5"/>
  <c r="M24" i="5"/>
  <c r="L24" i="5"/>
  <c r="K24" i="5"/>
  <c r="J24" i="5"/>
  <c r="F24" i="5"/>
  <c r="C24" i="5"/>
  <c r="DH25" i="10" s="1"/>
  <c r="V23" i="5"/>
  <c r="M23" i="5"/>
  <c r="L23" i="5"/>
  <c r="K23" i="5"/>
  <c r="J23" i="5"/>
  <c r="F23" i="5"/>
  <c r="C23" i="5"/>
  <c r="DH24" i="10" s="1"/>
  <c r="B23" i="5"/>
  <c r="V22" i="5"/>
  <c r="S22" i="5"/>
  <c r="Q22" i="5"/>
  <c r="M22" i="5"/>
  <c r="L22" i="5"/>
  <c r="K22" i="5"/>
  <c r="J22" i="5"/>
  <c r="F22" i="5"/>
  <c r="V21" i="5"/>
  <c r="S21" i="5"/>
  <c r="Q21" i="5"/>
  <c r="M21" i="5"/>
  <c r="L21" i="5"/>
  <c r="K21" i="5"/>
  <c r="J21" i="5"/>
  <c r="F21" i="5"/>
  <c r="C21" i="5"/>
  <c r="DH22" i="10" s="1"/>
  <c r="V20" i="5"/>
  <c r="S20" i="5"/>
  <c r="Q20" i="5"/>
  <c r="M20" i="5"/>
  <c r="L20" i="5"/>
  <c r="K20" i="5"/>
  <c r="J20" i="5"/>
  <c r="F20" i="5"/>
  <c r="C20" i="5"/>
  <c r="DH21" i="10" s="1"/>
  <c r="V19" i="5"/>
  <c r="S19" i="5"/>
  <c r="Q19" i="5"/>
  <c r="M19" i="5"/>
  <c r="K19" i="5"/>
  <c r="J19" i="5"/>
  <c r="F19" i="5"/>
  <c r="C19" i="5"/>
  <c r="DH20" i="10" s="1"/>
  <c r="V18" i="5"/>
  <c r="S18" i="5"/>
  <c r="Q18" i="5"/>
  <c r="M18" i="5"/>
  <c r="K18" i="5"/>
  <c r="J18" i="5"/>
  <c r="F18" i="5"/>
  <c r="V17" i="5"/>
  <c r="M17" i="5"/>
  <c r="K17" i="5"/>
  <c r="J17" i="5"/>
  <c r="F17" i="5"/>
  <c r="V16" i="5"/>
  <c r="S16" i="5"/>
  <c r="Q16" i="5"/>
  <c r="M16" i="5"/>
  <c r="K16" i="5"/>
  <c r="J16" i="5"/>
  <c r="V15" i="5"/>
  <c r="S15" i="5"/>
  <c r="Q15" i="5"/>
  <c r="M15" i="5"/>
  <c r="F15" i="5"/>
  <c r="E15" i="5"/>
  <c r="C15" i="5"/>
  <c r="V14" i="5"/>
  <c r="S14" i="5"/>
  <c r="Q14" i="5"/>
  <c r="M14" i="5"/>
  <c r="F14" i="5"/>
  <c r="E14" i="5"/>
  <c r="C14" i="5"/>
  <c r="V13" i="5"/>
  <c r="S13" i="5"/>
  <c r="Q13" i="5"/>
  <c r="M13" i="5"/>
  <c r="K13" i="5"/>
  <c r="J13" i="5"/>
  <c r="F13" i="5"/>
  <c r="E13" i="5"/>
  <c r="C13" i="5"/>
  <c r="V12" i="5"/>
  <c r="S12" i="5"/>
  <c r="Q12" i="5"/>
  <c r="M12" i="5"/>
  <c r="F12" i="5"/>
  <c r="E12" i="5"/>
  <c r="C12" i="5"/>
  <c r="V11" i="5"/>
  <c r="S11" i="5"/>
  <c r="Q11" i="5"/>
  <c r="M11" i="5"/>
  <c r="K11" i="5"/>
  <c r="J11" i="5"/>
  <c r="F11" i="5"/>
  <c r="E11" i="5"/>
  <c r="C11" i="5"/>
  <c r="V10" i="5"/>
  <c r="S10" i="5"/>
  <c r="Q10" i="5"/>
  <c r="M10" i="5"/>
  <c r="K10" i="5"/>
  <c r="J10" i="5"/>
  <c r="F10" i="5"/>
  <c r="E10" i="5"/>
  <c r="C10" i="5"/>
  <c r="V9" i="5"/>
  <c r="S9" i="5"/>
  <c r="Q9" i="5"/>
  <c r="M9" i="5"/>
  <c r="K9" i="5"/>
  <c r="J9" i="5"/>
  <c r="F9" i="5"/>
  <c r="E9" i="5"/>
  <c r="C9" i="5"/>
  <c r="V8" i="5"/>
  <c r="S8" i="5"/>
  <c r="Q8" i="5"/>
  <c r="M8" i="5"/>
  <c r="K8" i="5"/>
  <c r="J8" i="5"/>
  <c r="F8" i="5"/>
  <c r="E8" i="5"/>
  <c r="C8" i="5"/>
  <c r="V7" i="5"/>
  <c r="S7" i="5"/>
  <c r="Q7" i="5"/>
  <c r="M7" i="5"/>
  <c r="K7" i="5"/>
  <c r="J7" i="5"/>
  <c r="F7" i="5"/>
  <c r="E7" i="5"/>
  <c r="C7" i="5"/>
  <c r="V6" i="5"/>
  <c r="S6" i="5"/>
  <c r="Q6" i="5"/>
  <c r="M6" i="5"/>
  <c r="K6" i="5"/>
  <c r="J6" i="5"/>
  <c r="F6" i="5"/>
  <c r="E6" i="5"/>
  <c r="C6" i="5"/>
  <c r="V5" i="5"/>
  <c r="S5" i="5"/>
  <c r="Q5" i="5"/>
  <c r="M5" i="5"/>
  <c r="K5" i="5"/>
  <c r="J5" i="5"/>
  <c r="F5" i="5"/>
  <c r="E5" i="5"/>
  <c r="C5" i="5"/>
  <c r="V4" i="5"/>
  <c r="S4" i="5"/>
  <c r="Q4" i="5"/>
  <c r="M4" i="5"/>
  <c r="K4" i="5"/>
  <c r="J4" i="5"/>
  <c r="F4" i="5"/>
  <c r="E4" i="5"/>
  <c r="D4" i="5"/>
  <c r="V3" i="5"/>
  <c r="S3" i="5"/>
  <c r="Q3" i="5"/>
  <c r="M3" i="5"/>
  <c r="K3" i="5"/>
  <c r="J3" i="5"/>
  <c r="F3" i="5"/>
  <c r="E3" i="5"/>
  <c r="D3" i="5"/>
  <c r="V2" i="5"/>
  <c r="S2" i="5"/>
  <c r="Q2" i="5"/>
  <c r="M2" i="5"/>
  <c r="K2" i="5"/>
  <c r="J2" i="5"/>
  <c r="V1" i="5"/>
  <c r="M110" i="4"/>
  <c r="L110" i="4"/>
  <c r="K110" i="4"/>
  <c r="CQ111" i="10" s="1"/>
  <c r="S107" i="4"/>
  <c r="Q107" i="4"/>
  <c r="M109" i="4"/>
  <c r="L109" i="4"/>
  <c r="K109" i="4"/>
  <c r="CQ110" i="10" s="1"/>
  <c r="S106" i="4"/>
  <c r="Q106" i="4"/>
  <c r="M108" i="4"/>
  <c r="L108" i="4"/>
  <c r="K108" i="4"/>
  <c r="CQ109" i="10" s="1"/>
  <c r="S105" i="4"/>
  <c r="Q105" i="4"/>
  <c r="M107" i="4"/>
  <c r="L107" i="4"/>
  <c r="K107" i="4"/>
  <c r="CQ108" i="10" s="1"/>
  <c r="S104" i="4"/>
  <c r="Q104" i="4"/>
  <c r="M106" i="4"/>
  <c r="L106" i="4"/>
  <c r="K106" i="4"/>
  <c r="CQ107" i="10" s="1"/>
  <c r="C104" i="4"/>
  <c r="B104" i="4"/>
  <c r="S103" i="4"/>
  <c r="Q103" i="4"/>
  <c r="M105" i="4"/>
  <c r="L105" i="4"/>
  <c r="K105" i="4"/>
  <c r="CQ106" i="10" s="1"/>
  <c r="C103" i="4"/>
  <c r="B103" i="4"/>
  <c r="S102" i="4"/>
  <c r="Q102" i="4"/>
  <c r="M104" i="4"/>
  <c r="L104" i="4"/>
  <c r="K104" i="4"/>
  <c r="CQ105" i="10" s="1"/>
  <c r="C102" i="4"/>
  <c r="B102" i="4"/>
  <c r="S101" i="4"/>
  <c r="Q101" i="4"/>
  <c r="M103" i="4"/>
  <c r="K103" i="4"/>
  <c r="CQ104" i="10" s="1"/>
  <c r="H100" i="4"/>
  <c r="G100" i="4"/>
  <c r="C101" i="4"/>
  <c r="B101" i="4"/>
  <c r="S100" i="4"/>
  <c r="Q100" i="4"/>
  <c r="M102" i="4"/>
  <c r="L102" i="4"/>
  <c r="K102" i="4"/>
  <c r="CQ103" i="10" s="1"/>
  <c r="H99" i="4"/>
  <c r="G99" i="4"/>
  <c r="C100" i="4"/>
  <c r="B100" i="4"/>
  <c r="S99" i="4"/>
  <c r="Q99" i="4"/>
  <c r="M101" i="4"/>
  <c r="L101" i="4"/>
  <c r="K101" i="4"/>
  <c r="CQ102" i="10" s="1"/>
  <c r="H98" i="4"/>
  <c r="G98" i="4"/>
  <c r="C99" i="4"/>
  <c r="B99" i="4"/>
  <c r="S98" i="4"/>
  <c r="Q98" i="4"/>
  <c r="M100" i="4"/>
  <c r="L100" i="4"/>
  <c r="H97" i="4"/>
  <c r="G97" i="4"/>
  <c r="C98" i="4"/>
  <c r="B98" i="4"/>
  <c r="S97" i="4"/>
  <c r="Q97" i="4"/>
  <c r="M99" i="4"/>
  <c r="L99" i="4"/>
  <c r="H96" i="4"/>
  <c r="G96" i="4"/>
  <c r="C97" i="4"/>
  <c r="B97" i="4"/>
  <c r="S96" i="4"/>
  <c r="Q96" i="4"/>
  <c r="M98" i="4"/>
  <c r="L98" i="4"/>
  <c r="H95" i="4"/>
  <c r="G95" i="4"/>
  <c r="C96" i="4"/>
  <c r="B96" i="4"/>
  <c r="S95" i="4"/>
  <c r="Q95" i="4"/>
  <c r="M97" i="4"/>
  <c r="L97" i="4"/>
  <c r="H94" i="4"/>
  <c r="G94" i="4"/>
  <c r="C95" i="4"/>
  <c r="B95" i="4"/>
  <c r="S94" i="4"/>
  <c r="Q94" i="4"/>
  <c r="M96" i="4"/>
  <c r="L96" i="4"/>
  <c r="H93" i="4"/>
  <c r="G93" i="4"/>
  <c r="C94" i="4"/>
  <c r="B94" i="4"/>
  <c r="S93" i="4"/>
  <c r="R93" i="4"/>
  <c r="Q93" i="4"/>
  <c r="L95" i="4"/>
  <c r="H92" i="4"/>
  <c r="G92" i="4"/>
  <c r="C93" i="4"/>
  <c r="B93" i="4"/>
  <c r="S92" i="4"/>
  <c r="R92" i="4"/>
  <c r="Q92" i="4"/>
  <c r="M93" i="4"/>
  <c r="L93" i="4"/>
  <c r="H91" i="4"/>
  <c r="G91" i="4"/>
  <c r="C92" i="4"/>
  <c r="B92" i="4"/>
  <c r="S91" i="4"/>
  <c r="R91" i="4"/>
  <c r="Q91" i="4"/>
  <c r="M92" i="4"/>
  <c r="L92" i="4"/>
  <c r="H90" i="4"/>
  <c r="G90" i="4"/>
  <c r="C91" i="4"/>
  <c r="B91" i="4"/>
  <c r="S90" i="4"/>
  <c r="R90" i="4"/>
  <c r="Q90" i="4"/>
  <c r="M91" i="4"/>
  <c r="L91" i="4"/>
  <c r="H89" i="4"/>
  <c r="G89" i="4"/>
  <c r="C90" i="4"/>
  <c r="B90" i="4"/>
  <c r="S89" i="4"/>
  <c r="R89" i="4"/>
  <c r="Q89" i="4"/>
  <c r="M90" i="4"/>
  <c r="L90" i="4"/>
  <c r="H88" i="4"/>
  <c r="G88" i="4"/>
  <c r="C89" i="4"/>
  <c r="B89" i="4"/>
  <c r="S88" i="4"/>
  <c r="R88" i="4"/>
  <c r="Q88" i="4"/>
  <c r="M89" i="4"/>
  <c r="L89" i="4"/>
  <c r="H87" i="4"/>
  <c r="G87" i="4"/>
  <c r="C88" i="4"/>
  <c r="B88" i="4"/>
  <c r="S87" i="4"/>
  <c r="R87" i="4"/>
  <c r="Q87" i="4"/>
  <c r="M88" i="4"/>
  <c r="L88" i="4"/>
  <c r="H86" i="4"/>
  <c r="G86" i="4"/>
  <c r="C87" i="4"/>
  <c r="B87" i="4"/>
  <c r="S86" i="4"/>
  <c r="R86" i="4"/>
  <c r="Q86" i="4"/>
  <c r="M87" i="4"/>
  <c r="L87" i="4"/>
  <c r="H85" i="4"/>
  <c r="G85" i="4"/>
  <c r="C86" i="4"/>
  <c r="B86" i="4"/>
  <c r="S85" i="4"/>
  <c r="R85" i="4"/>
  <c r="M86" i="4"/>
  <c r="L86" i="4"/>
  <c r="H84" i="4"/>
  <c r="G84" i="4"/>
  <c r="C85" i="4"/>
  <c r="B85" i="4"/>
  <c r="S84" i="4"/>
  <c r="R84" i="4"/>
  <c r="M85" i="4"/>
  <c r="L85" i="4"/>
  <c r="H83" i="4"/>
  <c r="G83" i="4"/>
  <c r="C84" i="4"/>
  <c r="B84" i="4"/>
  <c r="S83" i="4"/>
  <c r="R83" i="4"/>
  <c r="M84" i="4"/>
  <c r="L84" i="4"/>
  <c r="H82" i="4"/>
  <c r="G82" i="4"/>
  <c r="C83" i="4"/>
  <c r="S82" i="4"/>
  <c r="R82" i="4"/>
  <c r="M83" i="4"/>
  <c r="L83" i="4"/>
  <c r="H81" i="4"/>
  <c r="G81" i="4"/>
  <c r="C82" i="4"/>
  <c r="B82" i="4"/>
  <c r="S81" i="4"/>
  <c r="R81" i="4"/>
  <c r="M82" i="4"/>
  <c r="L82" i="4"/>
  <c r="H80" i="4"/>
  <c r="G80" i="4"/>
  <c r="C81" i="4"/>
  <c r="B81" i="4"/>
  <c r="S80" i="4"/>
  <c r="R80" i="4"/>
  <c r="M80" i="4"/>
  <c r="L80" i="4"/>
  <c r="H79" i="4"/>
  <c r="G79" i="4"/>
  <c r="C80" i="4"/>
  <c r="B80" i="4"/>
  <c r="S79" i="4"/>
  <c r="R79" i="4"/>
  <c r="M79" i="4"/>
  <c r="L79" i="4"/>
  <c r="H78" i="4"/>
  <c r="G78" i="4"/>
  <c r="C79" i="4"/>
  <c r="B79" i="4"/>
  <c r="S78" i="4"/>
  <c r="R78" i="4"/>
  <c r="M78" i="4"/>
  <c r="L78" i="4"/>
  <c r="H77" i="4"/>
  <c r="G77" i="4"/>
  <c r="C78" i="4"/>
  <c r="B78" i="4"/>
  <c r="S77" i="4"/>
  <c r="R77" i="4"/>
  <c r="M77" i="4"/>
  <c r="L77" i="4"/>
  <c r="H76" i="4"/>
  <c r="G76" i="4"/>
  <c r="C77" i="4"/>
  <c r="B77" i="4"/>
  <c r="S76" i="4"/>
  <c r="R76" i="4"/>
  <c r="M76" i="4"/>
  <c r="L76" i="4"/>
  <c r="H75" i="4"/>
  <c r="G75" i="4"/>
  <c r="C76" i="4"/>
  <c r="B76" i="4"/>
  <c r="S75" i="4"/>
  <c r="R75" i="4"/>
  <c r="M75" i="4"/>
  <c r="L75" i="4"/>
  <c r="H74" i="4"/>
  <c r="G74" i="4"/>
  <c r="C75" i="4"/>
  <c r="B75" i="4"/>
  <c r="S74" i="4"/>
  <c r="R74" i="4"/>
  <c r="M74" i="4"/>
  <c r="L74" i="4"/>
  <c r="H73" i="4"/>
  <c r="G73" i="4"/>
  <c r="C74" i="4"/>
  <c r="B74" i="4"/>
  <c r="S73" i="4"/>
  <c r="R73" i="4"/>
  <c r="Q73" i="4"/>
  <c r="M73" i="4"/>
  <c r="L73" i="4"/>
  <c r="H72" i="4"/>
  <c r="G72" i="4"/>
  <c r="C73" i="4"/>
  <c r="B73" i="4"/>
  <c r="S72" i="4"/>
  <c r="R72" i="4"/>
  <c r="Q72" i="4"/>
  <c r="M72" i="4"/>
  <c r="L72" i="4"/>
  <c r="H71" i="4"/>
  <c r="G71" i="4"/>
  <c r="C72" i="4"/>
  <c r="B72" i="4"/>
  <c r="S71" i="4"/>
  <c r="R71" i="4"/>
  <c r="Q71" i="4"/>
  <c r="M71" i="4"/>
  <c r="L71" i="4"/>
  <c r="H70" i="4"/>
  <c r="G70" i="4"/>
  <c r="B71" i="4"/>
  <c r="S70" i="4"/>
  <c r="R70" i="4"/>
  <c r="Q70" i="4"/>
  <c r="M70" i="4"/>
  <c r="L70" i="4"/>
  <c r="H69" i="4"/>
  <c r="G69" i="4"/>
  <c r="C69" i="4"/>
  <c r="B69" i="4"/>
  <c r="S69" i="4"/>
  <c r="R69" i="4"/>
  <c r="Q69" i="4"/>
  <c r="M69" i="4"/>
  <c r="L69" i="4"/>
  <c r="H68" i="4"/>
  <c r="G68" i="4"/>
  <c r="C68" i="4"/>
  <c r="B68" i="4"/>
  <c r="A68" i="4"/>
  <c r="S68" i="4"/>
  <c r="R68" i="4"/>
  <c r="Q68" i="4"/>
  <c r="M68" i="4"/>
  <c r="L68" i="4"/>
  <c r="H67" i="4"/>
  <c r="G67" i="4"/>
  <c r="C67" i="4"/>
  <c r="B67" i="4"/>
  <c r="A67" i="4"/>
  <c r="S67" i="4"/>
  <c r="R67" i="4"/>
  <c r="Q67" i="4"/>
  <c r="M67" i="4"/>
  <c r="L67" i="4"/>
  <c r="H66" i="4"/>
  <c r="G66" i="4"/>
  <c r="C66" i="4"/>
  <c r="A66" i="4"/>
  <c r="S66" i="4"/>
  <c r="R66" i="4"/>
  <c r="Q66" i="4"/>
  <c r="M66" i="4"/>
  <c r="L66" i="4"/>
  <c r="H65" i="4"/>
  <c r="G65" i="4"/>
  <c r="C65" i="4"/>
  <c r="B65" i="4"/>
  <c r="A65" i="4"/>
  <c r="S65" i="4"/>
  <c r="R65" i="4"/>
  <c r="Q65" i="4"/>
  <c r="M65" i="4"/>
  <c r="L65" i="4"/>
  <c r="H64" i="4"/>
  <c r="G64" i="4"/>
  <c r="C64" i="4"/>
  <c r="A64" i="4"/>
  <c r="S64" i="4"/>
  <c r="R64" i="4"/>
  <c r="Q64" i="4"/>
  <c r="M64" i="4"/>
  <c r="L64" i="4"/>
  <c r="H63" i="4"/>
  <c r="G63" i="4"/>
  <c r="C63" i="4"/>
  <c r="B63" i="4"/>
  <c r="A63" i="4"/>
  <c r="S63" i="4"/>
  <c r="R63" i="4"/>
  <c r="Q63" i="4"/>
  <c r="M63" i="4"/>
  <c r="L63" i="4"/>
  <c r="H62" i="4"/>
  <c r="G62" i="4"/>
  <c r="C62" i="4"/>
  <c r="B62" i="4"/>
  <c r="A62" i="4"/>
  <c r="S62" i="4"/>
  <c r="R62" i="4"/>
  <c r="Q62" i="4"/>
  <c r="M62" i="4"/>
  <c r="L62" i="4"/>
  <c r="H61" i="4"/>
  <c r="G61" i="4"/>
  <c r="C61" i="4"/>
  <c r="B61" i="4"/>
  <c r="A61" i="4"/>
  <c r="S61" i="4"/>
  <c r="R61" i="4"/>
  <c r="Q61" i="4"/>
  <c r="M61" i="4"/>
  <c r="L61" i="4"/>
  <c r="H60" i="4"/>
  <c r="G60" i="4"/>
  <c r="C60" i="4"/>
  <c r="B60" i="4"/>
  <c r="A60" i="4"/>
  <c r="S60" i="4"/>
  <c r="R60" i="4"/>
  <c r="Q60" i="4"/>
  <c r="M60" i="4"/>
  <c r="L60" i="4"/>
  <c r="H59" i="4"/>
  <c r="G59" i="4"/>
  <c r="C59" i="4"/>
  <c r="B59" i="4"/>
  <c r="A59" i="4"/>
  <c r="S59" i="4"/>
  <c r="R59" i="4"/>
  <c r="Q59" i="4"/>
  <c r="M59" i="4"/>
  <c r="L59" i="4"/>
  <c r="H58" i="4"/>
  <c r="G58" i="4"/>
  <c r="C58" i="4"/>
  <c r="B58" i="4"/>
  <c r="A58" i="4"/>
  <c r="S58" i="4"/>
  <c r="R58" i="4"/>
  <c r="Q58" i="4"/>
  <c r="M58" i="4"/>
  <c r="L58" i="4"/>
  <c r="H57" i="4"/>
  <c r="G57" i="4"/>
  <c r="C57" i="4"/>
  <c r="B57" i="4"/>
  <c r="A57" i="4"/>
  <c r="S57" i="4"/>
  <c r="R57" i="4"/>
  <c r="Q57" i="4"/>
  <c r="M57" i="4"/>
  <c r="L57" i="4"/>
  <c r="H56" i="4"/>
  <c r="G56" i="4"/>
  <c r="C56" i="4"/>
  <c r="B56" i="4"/>
  <c r="A56" i="4"/>
  <c r="S56" i="4"/>
  <c r="R56" i="4"/>
  <c r="Q56" i="4"/>
  <c r="M56" i="4"/>
  <c r="L56" i="4"/>
  <c r="H55" i="4"/>
  <c r="G55" i="4"/>
  <c r="C55" i="4"/>
  <c r="B55" i="4"/>
  <c r="A55" i="4"/>
  <c r="S55" i="4"/>
  <c r="R55" i="4"/>
  <c r="Q55" i="4"/>
  <c r="M55" i="4"/>
  <c r="L55" i="4"/>
  <c r="H54" i="4"/>
  <c r="G54" i="4"/>
  <c r="C54" i="4"/>
  <c r="B54" i="4"/>
  <c r="A54" i="4"/>
  <c r="S54" i="4"/>
  <c r="R54" i="4"/>
  <c r="Q54" i="4"/>
  <c r="M54" i="4"/>
  <c r="L54" i="4"/>
  <c r="H53" i="4"/>
  <c r="G53" i="4"/>
  <c r="C53" i="4"/>
  <c r="B53" i="4"/>
  <c r="A53" i="4"/>
  <c r="S53" i="4"/>
  <c r="R53" i="4"/>
  <c r="Q53" i="4"/>
  <c r="M53" i="4"/>
  <c r="L53" i="4"/>
  <c r="H52" i="4"/>
  <c r="G52" i="4"/>
  <c r="C52" i="4"/>
  <c r="B52" i="4"/>
  <c r="A52" i="4"/>
  <c r="S52" i="4"/>
  <c r="R52" i="4"/>
  <c r="Q52" i="4"/>
  <c r="M52" i="4"/>
  <c r="L52" i="4"/>
  <c r="H51" i="4"/>
  <c r="G51" i="4"/>
  <c r="C51" i="4"/>
  <c r="B51" i="4"/>
  <c r="A51" i="4"/>
  <c r="S51" i="4"/>
  <c r="R51" i="4"/>
  <c r="Q51" i="4"/>
  <c r="M51" i="4"/>
  <c r="L51" i="4"/>
  <c r="H50" i="4"/>
  <c r="G50" i="4"/>
  <c r="C50" i="4"/>
  <c r="B50" i="4"/>
  <c r="A50" i="4"/>
  <c r="R50" i="4"/>
  <c r="Q50" i="4"/>
  <c r="H49" i="4"/>
  <c r="G49" i="4"/>
  <c r="C49" i="4"/>
  <c r="B49" i="4"/>
  <c r="A49" i="4"/>
  <c r="U49" i="4"/>
  <c r="Q49" i="4"/>
  <c r="M50" i="4"/>
  <c r="L50" i="4"/>
  <c r="H48" i="4"/>
  <c r="G48" i="4"/>
  <c r="C48" i="4"/>
  <c r="B48" i="4"/>
  <c r="A48" i="4"/>
  <c r="U48" i="4"/>
  <c r="S48" i="4"/>
  <c r="Q48" i="4"/>
  <c r="M49" i="4"/>
  <c r="L49" i="4"/>
  <c r="H47" i="4"/>
  <c r="G47" i="4"/>
  <c r="C47" i="4"/>
  <c r="B47" i="4"/>
  <c r="A47" i="4"/>
  <c r="U47" i="4"/>
  <c r="S47" i="4"/>
  <c r="Q47" i="4"/>
  <c r="M48" i="4"/>
  <c r="L48" i="4"/>
  <c r="G46" i="4"/>
  <c r="C46" i="4"/>
  <c r="B46" i="4"/>
  <c r="A46" i="4"/>
  <c r="U46" i="4"/>
  <c r="S46" i="4"/>
  <c r="Q46" i="4"/>
  <c r="M47" i="4"/>
  <c r="L47" i="4"/>
  <c r="H45" i="4"/>
  <c r="G45" i="4"/>
  <c r="C45" i="4"/>
  <c r="B45" i="4"/>
  <c r="A45" i="4"/>
  <c r="U45" i="4"/>
  <c r="S45" i="4"/>
  <c r="Q45" i="4"/>
  <c r="M46" i="4"/>
  <c r="L46" i="4"/>
  <c r="H44" i="4"/>
  <c r="G44" i="4"/>
  <c r="C44" i="4"/>
  <c r="B44" i="4"/>
  <c r="A44" i="4"/>
  <c r="U44" i="4"/>
  <c r="S44" i="4"/>
  <c r="Q44" i="4"/>
  <c r="M45" i="4"/>
  <c r="L45" i="4"/>
  <c r="H43" i="4"/>
  <c r="G43" i="4"/>
  <c r="C43" i="4"/>
  <c r="B43" i="4"/>
  <c r="A43" i="4"/>
  <c r="U43" i="4"/>
  <c r="S43" i="4"/>
  <c r="Q43" i="4"/>
  <c r="M44" i="4"/>
  <c r="L44" i="4"/>
  <c r="H42" i="4"/>
  <c r="G42" i="4"/>
  <c r="C42" i="4"/>
  <c r="B42" i="4"/>
  <c r="A42" i="4"/>
  <c r="U42" i="4"/>
  <c r="S42" i="4"/>
  <c r="Q42" i="4"/>
  <c r="M43" i="4"/>
  <c r="L43" i="4"/>
  <c r="H41" i="4"/>
  <c r="G41" i="4"/>
  <c r="C41" i="4"/>
  <c r="B41" i="4"/>
  <c r="A41" i="4"/>
  <c r="U40" i="4"/>
  <c r="Q40" i="4"/>
  <c r="P40" i="4"/>
  <c r="M42" i="4"/>
  <c r="L42" i="4"/>
  <c r="H40" i="4"/>
  <c r="G40" i="4"/>
  <c r="C40" i="4"/>
  <c r="B40" i="4"/>
  <c r="A40" i="4"/>
  <c r="U39" i="4"/>
  <c r="T39" i="4"/>
  <c r="S39" i="4"/>
  <c r="Q39" i="4"/>
  <c r="P39" i="4"/>
  <c r="L41" i="4"/>
  <c r="H39" i="4"/>
  <c r="G39" i="4"/>
  <c r="C39" i="4"/>
  <c r="B39" i="4"/>
  <c r="A39" i="4"/>
  <c r="U38" i="4"/>
  <c r="S38" i="4"/>
  <c r="Q38" i="4"/>
  <c r="P38" i="4"/>
  <c r="L40" i="4"/>
  <c r="H38" i="4"/>
  <c r="G38" i="4"/>
  <c r="C38" i="4"/>
  <c r="B38" i="4"/>
  <c r="A38" i="4"/>
  <c r="U37" i="4"/>
  <c r="S37" i="4"/>
  <c r="Q37" i="4"/>
  <c r="P37" i="4"/>
  <c r="L39" i="4"/>
  <c r="H37" i="4"/>
  <c r="G37" i="4"/>
  <c r="C37" i="4"/>
  <c r="B37" i="4"/>
  <c r="A37" i="4"/>
  <c r="U36" i="4"/>
  <c r="S36" i="4"/>
  <c r="Q36" i="4"/>
  <c r="P36" i="4"/>
  <c r="L38" i="4"/>
  <c r="H36" i="4"/>
  <c r="G36" i="4"/>
  <c r="C36" i="4"/>
  <c r="B36" i="4"/>
  <c r="A36" i="4"/>
  <c r="U35" i="4"/>
  <c r="S35" i="4"/>
  <c r="Q35" i="4"/>
  <c r="P35" i="4"/>
  <c r="L37" i="4"/>
  <c r="H35" i="4"/>
  <c r="G35" i="4"/>
  <c r="C35" i="4"/>
  <c r="B35" i="4"/>
  <c r="A35" i="4"/>
  <c r="U34" i="4"/>
  <c r="S34" i="4"/>
  <c r="Q34" i="4"/>
  <c r="P34" i="4"/>
  <c r="L36" i="4"/>
  <c r="H34" i="4"/>
  <c r="G34" i="4"/>
  <c r="C34" i="4"/>
  <c r="B34" i="4"/>
  <c r="A34" i="4"/>
  <c r="U33" i="4"/>
  <c r="S33" i="4"/>
  <c r="Q33" i="4"/>
  <c r="P33" i="4"/>
  <c r="L35" i="4"/>
  <c r="H33" i="4"/>
  <c r="G33" i="4"/>
  <c r="C33" i="4"/>
  <c r="A33" i="4"/>
  <c r="U32" i="4"/>
  <c r="S32" i="4"/>
  <c r="Q32" i="4"/>
  <c r="P32" i="4"/>
  <c r="H32" i="4"/>
  <c r="G32" i="4"/>
  <c r="C32" i="4"/>
  <c r="B32" i="4"/>
  <c r="A32" i="4"/>
  <c r="U31" i="4"/>
  <c r="S31" i="4"/>
  <c r="Q31" i="4"/>
  <c r="P31" i="4"/>
  <c r="H31" i="4"/>
  <c r="G31" i="4"/>
  <c r="C31" i="4"/>
  <c r="B31" i="4"/>
  <c r="A31" i="4"/>
  <c r="U30" i="4"/>
  <c r="S30" i="4"/>
  <c r="Q30" i="4"/>
  <c r="P30" i="4"/>
  <c r="L31" i="4"/>
  <c r="H30" i="4"/>
  <c r="G30" i="4"/>
  <c r="C30" i="4"/>
  <c r="A30" i="4"/>
  <c r="U29" i="4"/>
  <c r="S29" i="4"/>
  <c r="Q29" i="4"/>
  <c r="P29" i="4"/>
  <c r="L30" i="4"/>
  <c r="H29" i="4"/>
  <c r="G29" i="4"/>
  <c r="C29" i="4"/>
  <c r="B29" i="4"/>
  <c r="A29" i="4"/>
  <c r="U28" i="4"/>
  <c r="S28" i="4"/>
  <c r="Q28" i="4"/>
  <c r="P28" i="4"/>
  <c r="M29" i="4"/>
  <c r="L29" i="4"/>
  <c r="H28" i="4"/>
  <c r="G28" i="4"/>
  <c r="C28" i="4"/>
  <c r="B28" i="4"/>
  <c r="A28" i="4"/>
  <c r="U27" i="4"/>
  <c r="T27" i="4"/>
  <c r="S27" i="4"/>
  <c r="Q27" i="4"/>
  <c r="P27" i="4"/>
  <c r="M28" i="4"/>
  <c r="L28" i="4"/>
  <c r="H27" i="4"/>
  <c r="G27" i="4"/>
  <c r="C27" i="4"/>
  <c r="B27" i="4"/>
  <c r="A27" i="4"/>
  <c r="U26" i="4"/>
  <c r="S26" i="4"/>
  <c r="Q26" i="4"/>
  <c r="P26" i="4"/>
  <c r="M27" i="4"/>
  <c r="L27" i="4"/>
  <c r="H26" i="4"/>
  <c r="G26" i="4"/>
  <c r="C26" i="4"/>
  <c r="B26" i="4"/>
  <c r="A26" i="4"/>
  <c r="U25" i="4"/>
  <c r="S25" i="4"/>
  <c r="Q25" i="4"/>
  <c r="P25" i="4"/>
  <c r="M26" i="4"/>
  <c r="L26" i="4"/>
  <c r="H25" i="4"/>
  <c r="G25" i="4"/>
  <c r="C25" i="4"/>
  <c r="B25" i="4"/>
  <c r="A25" i="4"/>
  <c r="U24" i="4"/>
  <c r="S24" i="4"/>
  <c r="Q24" i="4"/>
  <c r="P24" i="4"/>
  <c r="M25" i="4"/>
  <c r="L25" i="4"/>
  <c r="H24" i="4"/>
  <c r="G24" i="4"/>
  <c r="C24" i="4"/>
  <c r="B24" i="4"/>
  <c r="A24" i="4"/>
  <c r="U23" i="4"/>
  <c r="S23" i="4"/>
  <c r="Q23" i="4"/>
  <c r="P23" i="4"/>
  <c r="M24" i="4"/>
  <c r="L24" i="4"/>
  <c r="H23" i="4"/>
  <c r="G23" i="4"/>
  <c r="C23" i="4"/>
  <c r="B23" i="4"/>
  <c r="A23" i="4"/>
  <c r="U22" i="4"/>
  <c r="S22" i="4"/>
  <c r="Q22" i="4"/>
  <c r="P22" i="4"/>
  <c r="M23" i="4"/>
  <c r="L23" i="4"/>
  <c r="H22" i="4"/>
  <c r="G22" i="4"/>
  <c r="C22" i="4"/>
  <c r="B22" i="4"/>
  <c r="A22" i="4"/>
  <c r="U21" i="4"/>
  <c r="S21" i="4"/>
  <c r="Q21" i="4"/>
  <c r="P21" i="4"/>
  <c r="M22" i="4"/>
  <c r="L22" i="4"/>
  <c r="H21" i="4"/>
  <c r="G21" i="4"/>
  <c r="C21" i="4"/>
  <c r="B21" i="4"/>
  <c r="A21" i="4"/>
  <c r="U20" i="4"/>
  <c r="Q20" i="4"/>
  <c r="P20" i="4"/>
  <c r="M21" i="4"/>
  <c r="L21" i="4"/>
  <c r="H20" i="4"/>
  <c r="G20" i="4"/>
  <c r="C20" i="4"/>
  <c r="B20" i="4"/>
  <c r="A20" i="4"/>
  <c r="U19" i="4"/>
  <c r="S19" i="4"/>
  <c r="Q19" i="4"/>
  <c r="P19" i="4"/>
  <c r="M20" i="4"/>
  <c r="L20" i="4"/>
  <c r="H19" i="4"/>
  <c r="G19" i="4"/>
  <c r="C19" i="4"/>
  <c r="B19" i="4"/>
  <c r="A19" i="4"/>
  <c r="U18" i="4"/>
  <c r="S18" i="4"/>
  <c r="Q18" i="4"/>
  <c r="P18" i="4"/>
  <c r="M18" i="4"/>
  <c r="L18" i="4"/>
  <c r="H18" i="4"/>
  <c r="G18" i="4"/>
  <c r="C18" i="4"/>
  <c r="B18" i="4"/>
  <c r="A18" i="4"/>
  <c r="S17" i="4"/>
  <c r="V17" i="4" s="1"/>
  <c r="Q17" i="4"/>
  <c r="P17" i="4"/>
  <c r="M17" i="4"/>
  <c r="L17" i="4"/>
  <c r="H17" i="4"/>
  <c r="G17" i="4"/>
  <c r="C17" i="4"/>
  <c r="B17" i="4"/>
  <c r="A17" i="4"/>
  <c r="U16" i="4"/>
  <c r="T16" i="4"/>
  <c r="S16" i="4"/>
  <c r="Q16" i="4"/>
  <c r="P16" i="4"/>
  <c r="M16" i="4"/>
  <c r="L16" i="4"/>
  <c r="H16" i="4"/>
  <c r="G16" i="4"/>
  <c r="C16" i="4"/>
  <c r="B16" i="4"/>
  <c r="A16" i="4"/>
  <c r="U15" i="4"/>
  <c r="Q15" i="4"/>
  <c r="P15" i="4"/>
  <c r="M15" i="4"/>
  <c r="L15" i="4"/>
  <c r="H15" i="4"/>
  <c r="G15" i="4"/>
  <c r="C15" i="4"/>
  <c r="B15" i="4"/>
  <c r="A15" i="4"/>
  <c r="U14" i="4"/>
  <c r="Q14" i="4"/>
  <c r="P14" i="4"/>
  <c r="M14" i="4"/>
  <c r="L14" i="4"/>
  <c r="H14" i="4"/>
  <c r="G14" i="4"/>
  <c r="C14" i="4"/>
  <c r="B14" i="4"/>
  <c r="A14" i="4"/>
  <c r="U13" i="4"/>
  <c r="Q13" i="4"/>
  <c r="P13" i="4"/>
  <c r="M13" i="4"/>
  <c r="L13" i="4"/>
  <c r="H13" i="4"/>
  <c r="G13" i="4"/>
  <c r="C13" i="4"/>
  <c r="B13" i="4"/>
  <c r="A13" i="4"/>
  <c r="U12" i="4"/>
  <c r="S12" i="4"/>
  <c r="Q12" i="4"/>
  <c r="P12" i="4"/>
  <c r="M12" i="4"/>
  <c r="L12" i="4"/>
  <c r="H12" i="4"/>
  <c r="G12" i="4"/>
  <c r="C12" i="4"/>
  <c r="B12" i="4"/>
  <c r="A12" i="4"/>
  <c r="U11" i="4"/>
  <c r="S11" i="4"/>
  <c r="Q11" i="4"/>
  <c r="P11" i="4"/>
  <c r="M11" i="4"/>
  <c r="L11" i="4"/>
  <c r="H11" i="4"/>
  <c r="G11" i="4"/>
  <c r="C11" i="4"/>
  <c r="B11" i="4"/>
  <c r="A11" i="4"/>
  <c r="U10" i="4"/>
  <c r="Q10" i="4"/>
  <c r="P10" i="4"/>
  <c r="M10" i="4"/>
  <c r="L10" i="4"/>
  <c r="H10" i="4"/>
  <c r="G10" i="4"/>
  <c r="C10" i="4"/>
  <c r="B10" i="4"/>
  <c r="A10" i="4"/>
  <c r="U9" i="4"/>
  <c r="Q9" i="4"/>
  <c r="P9" i="4"/>
  <c r="M9" i="4"/>
  <c r="L9" i="4"/>
  <c r="H9" i="4"/>
  <c r="G9" i="4"/>
  <c r="C9" i="4"/>
  <c r="B9" i="4"/>
  <c r="A9" i="4"/>
  <c r="U8" i="4"/>
  <c r="Q8" i="4"/>
  <c r="P8" i="4"/>
  <c r="M8" i="4"/>
  <c r="L8" i="4"/>
  <c r="H8" i="4"/>
  <c r="G8" i="4"/>
  <c r="C8" i="4"/>
  <c r="B8" i="4"/>
  <c r="A8" i="4"/>
  <c r="U7" i="4"/>
  <c r="Q7" i="4"/>
  <c r="P7" i="4"/>
  <c r="M7" i="4"/>
  <c r="L7" i="4"/>
  <c r="H7" i="4"/>
  <c r="G7" i="4"/>
  <c r="C7" i="4"/>
  <c r="B7" i="4"/>
  <c r="A7" i="4"/>
  <c r="U6" i="4"/>
  <c r="Q6" i="4"/>
  <c r="P6" i="4"/>
  <c r="M6" i="4"/>
  <c r="L6" i="4"/>
  <c r="H6" i="4"/>
  <c r="G6" i="4"/>
  <c r="C6" i="4"/>
  <c r="B6" i="4"/>
  <c r="A6" i="4"/>
  <c r="U5" i="4"/>
  <c r="S5" i="4"/>
  <c r="Q5" i="4"/>
  <c r="P5" i="4"/>
  <c r="M5" i="4"/>
  <c r="L5" i="4"/>
  <c r="H5" i="4"/>
  <c r="G5" i="4"/>
  <c r="C5" i="4"/>
  <c r="B5" i="4"/>
  <c r="A5" i="4"/>
  <c r="U4" i="4"/>
  <c r="Q4" i="4"/>
  <c r="P4" i="4"/>
  <c r="M4" i="4"/>
  <c r="L4" i="4"/>
  <c r="H4" i="4"/>
  <c r="G4" i="4"/>
  <c r="C4" i="4"/>
  <c r="B4" i="4"/>
  <c r="A4" i="4"/>
  <c r="U3" i="4"/>
  <c r="T3" i="4"/>
  <c r="S3" i="4"/>
  <c r="Q3" i="4"/>
  <c r="P3" i="4"/>
  <c r="M3" i="4"/>
  <c r="L3" i="4"/>
  <c r="H3" i="4"/>
  <c r="G3" i="4"/>
  <c r="C3" i="4"/>
  <c r="B3" i="4"/>
  <c r="A3" i="4"/>
  <c r="U2" i="4"/>
  <c r="S2" i="4"/>
  <c r="M2" i="4"/>
  <c r="L2" i="4"/>
  <c r="H2" i="4"/>
  <c r="G2" i="4"/>
  <c r="C2" i="4"/>
  <c r="B2" i="4"/>
  <c r="A2" i="4"/>
  <c r="U1" i="4"/>
  <c r="S1" i="4"/>
  <c r="M1" i="4"/>
  <c r="L1" i="4"/>
  <c r="H1" i="4"/>
  <c r="G1" i="4"/>
  <c r="C1" i="4"/>
  <c r="B1" i="4"/>
  <c r="A1" i="4"/>
  <c r="D42" i="5"/>
  <c r="T43" i="1"/>
  <c r="T42" i="1"/>
  <c r="L15" i="5"/>
  <c r="T41" i="1"/>
  <c r="BD37" i="10" s="1"/>
  <c r="DJ18" i="10" s="1"/>
  <c r="L14" i="5"/>
  <c r="T40" i="1"/>
  <c r="L13" i="5"/>
  <c r="L12" i="5"/>
  <c r="L11" i="5"/>
  <c r="L10" i="5"/>
  <c r="L9" i="5"/>
  <c r="L8" i="5"/>
  <c r="L7" i="5"/>
  <c r="L6" i="5"/>
  <c r="L5" i="5"/>
  <c r="L4" i="5"/>
  <c r="L3" i="5"/>
  <c r="L2" i="5"/>
  <c r="L19" i="5"/>
  <c r="L18" i="5"/>
  <c r="L17" i="5"/>
  <c r="L16" i="5"/>
  <c r="S49" i="4"/>
  <c r="N37" i="1"/>
  <c r="S40" i="4"/>
  <c r="N36" i="1"/>
  <c r="N35" i="1"/>
  <c r="N34" i="1"/>
  <c r="N33" i="1"/>
  <c r="N32" i="1"/>
  <c r="N31" i="1"/>
  <c r="N30" i="1"/>
  <c r="N29" i="1"/>
  <c r="N28" i="1"/>
  <c r="M23" i="1"/>
  <c r="D15" i="5" s="1"/>
  <c r="M22" i="1"/>
  <c r="D14" i="5" s="1"/>
  <c r="M21" i="1"/>
  <c r="D13" i="5" s="1"/>
  <c r="M20" i="1"/>
  <c r="D12" i="5" s="1"/>
  <c r="M19" i="1"/>
  <c r="D11" i="5" s="1"/>
  <c r="M18" i="1"/>
  <c r="D10" i="5" s="1"/>
  <c r="M17" i="1"/>
  <c r="D9" i="5" s="1"/>
  <c r="M16" i="1"/>
  <c r="D8" i="5" s="1"/>
  <c r="S20" i="4"/>
  <c r="M15" i="1"/>
  <c r="D7" i="5" s="1"/>
  <c r="M14" i="1"/>
  <c r="D6" i="5" s="1"/>
  <c r="M13" i="1"/>
  <c r="D5" i="5" s="1"/>
  <c r="M31" i="1" l="1"/>
  <c r="D22" i="5" s="1"/>
  <c r="AX31" i="10"/>
  <c r="E16" i="5"/>
  <c r="BD36" i="10"/>
  <c r="DJ17" i="10" s="1"/>
  <c r="E24" i="5"/>
  <c r="AX33" i="10"/>
  <c r="E23" i="5"/>
  <c r="AX32" i="10"/>
  <c r="M34" i="1"/>
  <c r="D25" i="5" s="1"/>
  <c r="AX34" i="10"/>
  <c r="M35" i="1"/>
  <c r="D26" i="5" s="1"/>
  <c r="AX35" i="10"/>
  <c r="X74" i="9"/>
  <c r="E28" i="5"/>
  <c r="AX37" i="10"/>
  <c r="E19" i="5"/>
  <c r="D19" i="5" s="1"/>
  <c r="AX28" i="10"/>
  <c r="E27" i="5"/>
  <c r="AX36" i="10"/>
  <c r="E17" i="5"/>
  <c r="BD38" i="10"/>
  <c r="DJ19" i="10" s="1"/>
  <c r="E21" i="5"/>
  <c r="AX30" i="10"/>
  <c r="E20" i="5"/>
  <c r="AX29" i="10"/>
  <c r="E18" i="5"/>
  <c r="BD39" i="10"/>
  <c r="D15" i="9"/>
  <c r="X79" i="9"/>
  <c r="X73" i="9"/>
  <c r="D13" i="9"/>
  <c r="J11" i="9"/>
  <c r="J27" i="9"/>
  <c r="D42" i="9"/>
  <c r="J21" i="9"/>
  <c r="D22" i="9"/>
  <c r="D30" i="9"/>
  <c r="D46" i="9"/>
  <c r="X77" i="9"/>
  <c r="X82" i="9"/>
  <c r="D27" i="9"/>
  <c r="D3" i="9"/>
  <c r="J16" i="9"/>
  <c r="D17" i="9"/>
  <c r="J25" i="9"/>
  <c r="J42" i="9"/>
  <c r="J29" i="9"/>
  <c r="D48" i="9"/>
  <c r="J44" i="9"/>
  <c r="D5" i="9"/>
  <c r="J9" i="9"/>
  <c r="J12" i="9"/>
  <c r="J52" i="9"/>
  <c r="D10" i="9"/>
  <c r="J20" i="9"/>
  <c r="J36" i="9"/>
  <c r="J65" i="9"/>
  <c r="J13" i="9"/>
  <c r="J26" i="9"/>
  <c r="D28" i="9"/>
  <c r="X1" i="9"/>
  <c r="D9" i="9"/>
  <c r="D11" i="9"/>
  <c r="J17" i="9"/>
  <c r="D32" i="9"/>
  <c r="D33" i="9"/>
  <c r="D31" i="9"/>
  <c r="D34" i="9"/>
  <c r="J54" i="9"/>
  <c r="AD14" i="9"/>
  <c r="J15" i="9"/>
  <c r="D16" i="9"/>
  <c r="J18" i="9"/>
  <c r="D25" i="9"/>
  <c r="D36" i="9"/>
  <c r="J55" i="9"/>
  <c r="X10" i="9"/>
  <c r="D12" i="9"/>
  <c r="J22" i="9"/>
  <c r="J24" i="9"/>
  <c r="J33" i="9"/>
  <c r="D37" i="9"/>
  <c r="D38" i="9"/>
  <c r="D43" i="9"/>
  <c r="D20" i="9"/>
  <c r="D26" i="9"/>
  <c r="J34" i="9"/>
  <c r="J35" i="9"/>
  <c r="J41" i="9"/>
  <c r="J45" i="9"/>
  <c r="D47" i="9"/>
  <c r="X78" i="9"/>
  <c r="D54" i="9"/>
  <c r="X84" i="9"/>
  <c r="J47" i="9"/>
  <c r="D63" i="9"/>
  <c r="X36" i="9"/>
  <c r="X55" i="9"/>
  <c r="D6" i="9"/>
  <c r="J39" i="9"/>
  <c r="D2" i="9"/>
  <c r="J3" i="9"/>
  <c r="X13" i="9"/>
  <c r="X16" i="9"/>
  <c r="J31" i="9"/>
  <c r="J43" i="9"/>
  <c r="J53" i="9"/>
  <c r="D55" i="9"/>
  <c r="D60" i="9"/>
  <c r="X19" i="9"/>
  <c r="X40" i="9"/>
  <c r="D57" i="9"/>
  <c r="D58" i="9"/>
  <c r="X87" i="9"/>
  <c r="D8" i="9"/>
  <c r="D19" i="9"/>
  <c r="AD24" i="9"/>
  <c r="D65" i="9"/>
  <c r="X88" i="9"/>
  <c r="D14" i="9"/>
  <c r="D23" i="9"/>
  <c r="D39" i="9"/>
  <c r="X83" i="9"/>
  <c r="X89" i="9"/>
  <c r="J14" i="9"/>
  <c r="AD15" i="9"/>
  <c r="X27" i="9"/>
  <c r="X42" i="9"/>
  <c r="X46" i="9"/>
  <c r="D82" i="9"/>
  <c r="X5" i="9"/>
  <c r="X9" i="9"/>
  <c r="X17" i="9"/>
  <c r="AD19" i="9"/>
  <c r="X25" i="9"/>
  <c r="X28" i="9"/>
  <c r="X38" i="9"/>
  <c r="J40" i="9"/>
  <c r="J50" i="9"/>
  <c r="D52" i="9"/>
  <c r="J63" i="9"/>
  <c r="D88" i="9"/>
  <c r="D93" i="9"/>
  <c r="X12" i="9"/>
  <c r="J23" i="9"/>
  <c r="D24" i="9"/>
  <c r="D51" i="9"/>
  <c r="X4" i="9"/>
  <c r="X49" i="9"/>
  <c r="D67" i="9"/>
  <c r="J73" i="9"/>
  <c r="D79" i="9"/>
  <c r="D80" i="9"/>
  <c r="X91" i="9"/>
  <c r="D4" i="9"/>
  <c r="AD23" i="9"/>
  <c r="X29" i="9"/>
  <c r="X30" i="9"/>
  <c r="J51" i="9"/>
  <c r="J61" i="9"/>
  <c r="D89" i="9"/>
  <c r="X92" i="9"/>
  <c r="D98" i="9"/>
  <c r="J5" i="9"/>
  <c r="X18" i="9"/>
  <c r="J32" i="9"/>
  <c r="X39" i="9"/>
  <c r="D86" i="9"/>
  <c r="J101" i="9"/>
  <c r="X6" i="9"/>
  <c r="X20" i="9"/>
  <c r="X26" i="9"/>
  <c r="D44" i="9"/>
  <c r="X44" i="9"/>
  <c r="X60" i="9"/>
  <c r="J71" i="9"/>
  <c r="X81" i="9"/>
  <c r="AD78" i="9"/>
  <c r="M32" i="1"/>
  <c r="D23" i="5" s="1"/>
  <c r="E26" i="5"/>
  <c r="M29" i="1"/>
  <c r="D20" i="5" s="1"/>
  <c r="V36" i="4"/>
  <c r="V3" i="4"/>
  <c r="V37" i="4"/>
  <c r="V22" i="4"/>
  <c r="V30" i="4"/>
  <c r="V33" i="4"/>
  <c r="E25" i="5"/>
  <c r="V11" i="4"/>
  <c r="M28" i="1"/>
  <c r="M33" i="1"/>
  <c r="D24" i="5" s="1"/>
  <c r="V5" i="4"/>
  <c r="V35" i="4"/>
  <c r="M36" i="1"/>
  <c r="D27" i="5" s="1"/>
  <c r="E22" i="5"/>
  <c r="V16" i="4"/>
  <c r="V24" i="4"/>
  <c r="V29" i="4"/>
  <c r="V32" i="4"/>
  <c r="V46" i="4"/>
  <c r="V45" i="4"/>
  <c r="V18" i="4"/>
  <c r="V39" i="4"/>
  <c r="V48" i="4"/>
  <c r="V38" i="4"/>
  <c r="V42" i="4"/>
  <c r="V26" i="4"/>
  <c r="V27" i="4"/>
  <c r="V49" i="4"/>
  <c r="V20" i="4"/>
  <c r="M37" i="1"/>
  <c r="D28" i="5" s="1"/>
  <c r="V23" i="4"/>
  <c r="V28" i="4"/>
  <c r="V31" i="4"/>
  <c r="V34" i="4"/>
  <c r="V47" i="4"/>
  <c r="V44" i="4"/>
  <c r="M30" i="1"/>
  <c r="D21" i="5" s="1"/>
  <c r="AF78" i="7"/>
  <c r="AC76" i="9"/>
  <c r="AF76" i="9" s="1"/>
  <c r="V21" i="4"/>
  <c r="V12" i="4"/>
  <c r="V25" i="4"/>
  <c r="V40" i="4"/>
  <c r="AF69" i="7"/>
  <c r="AC68" i="9"/>
  <c r="AF68" i="9" s="1"/>
  <c r="AC47" i="9"/>
  <c r="AF47" i="9" s="1"/>
  <c r="AF47" i="7"/>
  <c r="V19" i="4"/>
  <c r="V43" i="4"/>
  <c r="AD79" i="9"/>
  <c r="J92" i="9"/>
  <c r="D69" i="9"/>
  <c r="D71" i="9"/>
  <c r="J87" i="9"/>
  <c r="AD16" i="9"/>
  <c r="AD20" i="9"/>
  <c r="X22" i="9"/>
  <c r="X24" i="9"/>
  <c r="J59" i="9"/>
  <c r="J75" i="9"/>
  <c r="J77" i="9"/>
  <c r="D84" i="9"/>
  <c r="J85" i="9"/>
  <c r="J90" i="9"/>
  <c r="D94" i="9"/>
  <c r="X15" i="9"/>
  <c r="AD22" i="9"/>
  <c r="J37" i="9"/>
  <c r="D49" i="9"/>
  <c r="X53" i="9"/>
  <c r="J56" i="9"/>
  <c r="X57" i="9"/>
  <c r="X62" i="9"/>
  <c r="X64" i="9"/>
  <c r="X66" i="9"/>
  <c r="X68" i="9"/>
  <c r="X70" i="9"/>
  <c r="X72" i="9"/>
  <c r="D74" i="9"/>
  <c r="D76" i="9"/>
  <c r="J78" i="9"/>
  <c r="D81" i="9"/>
  <c r="D91" i="9"/>
  <c r="J104" i="9"/>
  <c r="X32" i="9"/>
  <c r="X14" i="9"/>
  <c r="D18" i="9"/>
  <c r="X21" i="9"/>
  <c r="X23" i="9"/>
  <c r="AD26" i="9"/>
  <c r="J30" i="9"/>
  <c r="X47" i="9"/>
  <c r="X51" i="9"/>
  <c r="J58" i="9"/>
  <c r="X59" i="9"/>
  <c r="D64" i="9"/>
  <c r="D66" i="9"/>
  <c r="D68" i="9"/>
  <c r="D70" i="9"/>
  <c r="D72" i="9"/>
  <c r="X75" i="9"/>
  <c r="J80" i="9"/>
  <c r="D83" i="9"/>
  <c r="J84" i="9"/>
  <c r="J93" i="9"/>
  <c r="J94" i="9"/>
  <c r="J102" i="9"/>
  <c r="J88" i="9"/>
  <c r="D100" i="9"/>
  <c r="X3" i="9"/>
  <c r="X8" i="9"/>
  <c r="AD18" i="9"/>
  <c r="D21" i="9"/>
  <c r="J46" i="9"/>
  <c r="J49" i="9"/>
  <c r="X54" i="9"/>
  <c r="X56" i="9"/>
  <c r="D59" i="9"/>
  <c r="J74" i="9"/>
  <c r="J76" i="9"/>
  <c r="J81" i="9"/>
  <c r="D87" i="9"/>
  <c r="J91" i="9"/>
  <c r="D92" i="9"/>
  <c r="J67" i="9"/>
  <c r="J86" i="9"/>
  <c r="D95" i="9"/>
  <c r="D99" i="9"/>
  <c r="X2" i="9"/>
  <c r="J28" i="9"/>
  <c r="D29" i="9"/>
  <c r="X37" i="9"/>
  <c r="J38" i="9"/>
  <c r="X45" i="9"/>
  <c r="X48" i="9"/>
  <c r="D56" i="9"/>
  <c r="J60" i="9"/>
  <c r="X61" i="9"/>
  <c r="X63" i="9"/>
  <c r="X65" i="9"/>
  <c r="X67" i="9"/>
  <c r="D73" i="9"/>
  <c r="D75" i="9"/>
  <c r="D77" i="9"/>
  <c r="J82" i="9"/>
  <c r="D85" i="9"/>
  <c r="D90" i="9"/>
  <c r="J95" i="9"/>
  <c r="J96" i="9"/>
  <c r="J97" i="9"/>
  <c r="J98" i="9"/>
  <c r="J99" i="9"/>
  <c r="J100" i="9"/>
  <c r="J69" i="9"/>
  <c r="J79" i="9"/>
  <c r="D96" i="9"/>
  <c r="D7" i="9"/>
  <c r="X7" i="9"/>
  <c r="X11" i="9"/>
  <c r="X33" i="9"/>
  <c r="X43" i="9"/>
  <c r="D45" i="9"/>
  <c r="J57" i="9"/>
  <c r="D61" i="9"/>
  <c r="J62" i="9"/>
  <c r="J64" i="9"/>
  <c r="J68" i="9"/>
  <c r="S10" i="4"/>
  <c r="V10" i="4" s="1"/>
  <c r="S15" i="4"/>
  <c r="V15" i="4" s="1"/>
  <c r="S8" i="4"/>
  <c r="V8" i="4" s="1"/>
  <c r="S13" i="4"/>
  <c r="V13" i="4" s="1"/>
  <c r="S9" i="4"/>
  <c r="V9" i="4" s="1"/>
  <c r="S14" i="4"/>
  <c r="V14" i="4" s="1"/>
  <c r="AC41" i="9"/>
  <c r="AF41" i="9" s="1"/>
  <c r="AC36" i="9"/>
  <c r="AF36" i="9" s="1"/>
  <c r="AC42" i="9"/>
  <c r="AF42" i="9" s="1"/>
  <c r="AC40" i="9"/>
  <c r="AF40" i="9" s="1"/>
  <c r="AC37" i="9"/>
  <c r="AF37" i="9" s="1"/>
  <c r="AC35" i="9"/>
  <c r="AF35" i="9" s="1"/>
  <c r="AF41" i="7"/>
  <c r="AF37" i="7"/>
  <c r="AF36" i="7"/>
  <c r="AF35" i="7"/>
  <c r="AF42" i="7"/>
  <c r="AF40" i="7"/>
  <c r="S7" i="4"/>
  <c r="V7" i="4" s="1"/>
  <c r="AC33" i="9"/>
  <c r="AF33" i="9" s="1"/>
  <c r="S6" i="4"/>
  <c r="V6" i="4" s="1"/>
  <c r="S4" i="4"/>
  <c r="V4" i="4" s="1"/>
  <c r="AC31" i="9"/>
  <c r="AF31" i="9" s="1"/>
  <c r="AC34" i="9"/>
  <c r="AF34" i="9" s="1"/>
  <c r="AF31" i="7"/>
  <c r="AF34" i="7"/>
  <c r="AF33" i="7"/>
  <c r="AW33" i="10" l="1"/>
  <c r="DI25" i="10" s="1"/>
  <c r="DJ25" i="10"/>
  <c r="DJ27" i="10"/>
  <c r="AW35" i="10"/>
  <c r="DI27" i="10" s="1"/>
  <c r="AW32" i="10"/>
  <c r="DI24" i="10" s="1"/>
  <c r="DJ24" i="10"/>
  <c r="DJ29" i="10"/>
  <c r="AW37" i="10"/>
  <c r="DI29" i="10" s="1"/>
  <c r="AW36" i="10"/>
  <c r="DI28" i="10" s="1"/>
  <c r="DJ28" i="10"/>
  <c r="AW34" i="10"/>
  <c r="DI26" i="10" s="1"/>
  <c r="DJ26" i="10"/>
  <c r="DJ23" i="10"/>
  <c r="AW31" i="10"/>
  <c r="DI23" i="10" s="1"/>
  <c r="AW30" i="10"/>
  <c r="DI22" i="10" s="1"/>
  <c r="DJ22" i="10"/>
  <c r="AW29" i="10"/>
  <c r="DI21" i="10" s="1"/>
  <c r="DJ21" i="10"/>
  <c r="DJ20" i="10"/>
  <c r="AW28" i="10"/>
  <c r="DI20" i="10" s="1"/>
  <c r="Q24" i="9"/>
  <c r="R24" i="9" s="1"/>
  <c r="S50" i="4"/>
  <c r="Q24" i="10"/>
  <c r="CB33" i="10" s="1"/>
  <c r="CX52" i="10" s="1"/>
  <c r="R24" i="7"/>
</calcChain>
</file>

<file path=xl/sharedStrings.xml><?xml version="1.0" encoding="utf-8"?>
<sst xmlns="http://schemas.openxmlformats.org/spreadsheetml/2006/main" count="2446" uniqueCount="859">
  <si>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</si>
  <si>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</si>
  <si>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</si>
  <si>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</si>
  <si>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</si>
  <si>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</si>
  <si>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</si>
  <si>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</si>
  <si>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</si>
  <si>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</si>
  <si>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</si>
  <si>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</si>
  <si>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</si>
  <si>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</si>
  <si>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</si>
  <si>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</si>
  <si>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</si>
  <si>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</si>
  <si>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</si>
  <si>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</si>
  <si>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</si>
  <si>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</si>
  <si>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</si>
  <si>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</si>
  <si>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</si>
  <si>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</si>
  <si>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</si>
  <si>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</si>
  <si>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</si>
  <si>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</si>
  <si>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</si>
  <si>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</si>
  <si>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</si>
  <si>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</si>
  <si>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</si>
  <si>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</si>
  <si>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</si>
  <si>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</si>
  <si>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</si>
  <si>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</si>
  <si>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</si>
  <si>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</si>
  <si>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</si>
  <si>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</si>
  <si>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</si>
  <si>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</si>
  <si>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</si>
  <si>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</si>
  <si>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</si>
  <si>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</si>
  <si>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</si>
  <si>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</si>
  <si>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</si>
  <si>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</si>
  <si>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</si>
  <si>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</si>
  <si>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</si>
  <si>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</si>
  <si>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</si>
  <si>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</si>
  <si>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</si>
  <si>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</si>
  <si>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</si>
  <si>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</si>
  <si>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</si>
  <si>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</si>
  <si>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</si>
  <si>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</si>
  <si>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</si>
  <si>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</si>
  <si>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</si>
  <si>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</si>
  <si>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</si>
  <si>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</si>
  <si>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</si>
  <si>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</si>
  <si>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</si>
  <si>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</si>
  <si>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</si>
  <si>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</si>
  <si>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</si>
  <si>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</si>
  <si>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</si>
  <si>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</si>
  <si>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</si>
  <si>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</si>
  <si>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</si>
  <si>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</si>
  <si>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</si>
  <si>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</si>
  <si>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</si>
  <si>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</si>
  <si>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</si>
  <si>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</si>
  <si>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</si>
  <si>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</si>
  <si>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</si>
  <si>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</si>
  <si>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</si>
  <si>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</si>
  <si>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</si>
  <si>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</si>
  <si>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</si>
  <si>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</si>
  <si>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</si>
  <si>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</si>
  <si>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</si>
  <si>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</si>
  <si>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</si>
  <si>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</si>
  <si>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15 (2,5) Каз</t>
  </si>
  <si>
    <t>20 (2,5) Каз</t>
  </si>
  <si>
    <t>25 (2,8) Каз</t>
  </si>
  <si>
    <t>32 (2,8) Каз</t>
  </si>
  <si>
    <t>40 (3,0) Каз</t>
  </si>
  <si>
    <t>50 (3,0) Каз</t>
  </si>
  <si>
    <t>65 (3,2) Каз</t>
  </si>
  <si>
    <t>80 (3,5) Каз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</si>
  <si>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</si>
  <si>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</si>
  <si>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</si>
  <si>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</si>
  <si>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</si>
  <si>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</si>
  <si>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</si>
  <si>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</si>
  <si>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</si>
  <si>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</si>
  <si>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</si>
  <si>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</si>
  <si>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</si>
  <si>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</si>
  <si>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</si>
  <si>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</si>
  <si>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</si>
  <si>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</si>
  <si>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</si>
  <si>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</si>
  <si>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</si>
  <si>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</si>
  <si>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</si>
  <si>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</si>
  <si>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</si>
  <si>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</si>
  <si>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</si>
  <si>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</si>
  <si>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</si>
  <si>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</si>
  <si>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</si>
  <si>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</si>
  <si>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сом/м</t>
  </si>
  <si>
    <t>Цена за кг</t>
  </si>
  <si>
    <t>коэф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</si>
  <si>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</si>
  <si>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</si>
  <si>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</si>
  <si>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</si>
  <si>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</si>
  <si>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</si>
  <si>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</si>
  <si>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</si>
  <si>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</si>
  <si>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</si>
  <si>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</si>
  <si>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</si>
  <si>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</si>
  <si>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</si>
  <si>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</si>
  <si>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</si>
  <si>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</si>
  <si>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</si>
  <si>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</si>
  <si>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</si>
  <si>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ДН 21,3 (2,0)</t>
  </si>
  <si>
    <t>ДН 33,7 (2,0)</t>
  </si>
  <si>
    <t>ДН 48 (2,0)</t>
  </si>
  <si>
    <t>40х40х1,0</t>
  </si>
  <si>
    <t>ДН 27 (2,0)</t>
  </si>
  <si>
    <t>ДН 42 (2,0)</t>
  </si>
  <si>
    <t>ДН 60 (2,0)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</si>
  <si>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</si>
  <si>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</si>
  <si>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</si>
  <si>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</si>
  <si>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</si>
  <si>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</si>
  <si>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</si>
  <si>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</si>
  <si>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</si>
  <si>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</si>
  <si>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</si>
  <si>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</si>
  <si>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</si>
  <si>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</si>
  <si>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</si>
  <si>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</si>
  <si>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</si>
  <si>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</si>
  <si>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</si>
  <si>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</si>
  <si>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</si>
  <si>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</si>
  <si>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</si>
  <si>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</si>
  <si>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</si>
  <si>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</si>
  <si>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</si>
  <si>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</si>
  <si>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</si>
  <si>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</si>
  <si>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</si>
  <si>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</si>
  <si>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</si>
  <si>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</si>
  <si>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</si>
  <si>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Арм. 8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</si>
  <si>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</si>
  <si>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</si>
  <si>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</si>
  <si>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</si>
  <si>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</si>
  <si>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</si>
  <si>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</si>
  <si>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</si>
  <si>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</si>
  <si>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</si>
  <si>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</si>
  <si>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</si>
  <si>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</si>
  <si>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</si>
  <si>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</si>
  <si>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</si>
  <si>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</si>
  <si>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</si>
  <si>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</si>
  <si>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</si>
  <si>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</si>
  <si>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Арм.6</t>
  </si>
  <si>
    <t>200х200х5,0</t>
  </si>
  <si>
    <t>127 (2,5)</t>
  </si>
  <si>
    <t>20 (1,5)</t>
  </si>
  <si>
    <t>Арм 28 AI</t>
  </si>
  <si>
    <t>Шв.16У х 6,4 (5)</t>
  </si>
  <si>
    <t>120х120х2,5</t>
  </si>
  <si>
    <t>100х50х4,0</t>
  </si>
  <si>
    <t>Арм 25AI</t>
  </si>
  <si>
    <t>6/12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</si>
  <si>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</si>
  <si>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</si>
  <si>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</si>
  <si>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</si>
  <si>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</si>
  <si>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</si>
  <si>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</si>
  <si>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</si>
  <si>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</si>
  <si>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</si>
  <si>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Вязальная проволока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</si>
  <si>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</si>
  <si>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</si>
  <si>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</si>
  <si>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</si>
  <si>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</si>
  <si>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</si>
  <si>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Б1/12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</si>
  <si>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</si>
  <si>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</si>
  <si>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</si>
  <si>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</si>
  <si>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</si>
  <si>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</si>
  <si>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</si>
  <si>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</si>
  <si>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</si>
  <si>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</si>
  <si>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</si>
  <si>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</si>
  <si>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</si>
  <si>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</si>
  <si>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</si>
  <si>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</si>
  <si>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</si>
  <si>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</si>
  <si>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</si>
  <si>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</si>
  <si>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</si>
  <si>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</si>
  <si>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</si>
  <si>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 xml:space="preserve"> ГОСТ 3262-75; 10705-80; 10704-91 Россия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</si>
  <si>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</si>
  <si>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</si>
  <si>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</si>
  <si>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</si>
  <si>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</si>
  <si>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</si>
  <si>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</si>
  <si>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</si>
  <si>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</si>
  <si>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</si>
  <si>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</si>
  <si>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</si>
  <si>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</si>
  <si>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</si>
  <si>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</si>
  <si>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</si>
  <si>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</si>
  <si>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</si>
  <si>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</si>
  <si>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</si>
  <si>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</si>
  <si>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</si>
  <si>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</si>
  <si>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</si>
  <si>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</si>
  <si>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</si>
  <si>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</si>
  <si>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</si>
  <si>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</si>
  <si>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</si>
  <si>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</si>
  <si>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</si>
  <si>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</si>
  <si>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</si>
  <si>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</si>
  <si>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</si>
  <si>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</si>
  <si>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</si>
  <si>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</si>
  <si>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</si>
  <si>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</si>
  <si>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</si>
  <si>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</si>
  <si>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</si>
  <si>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Шв.8Ух4,0(4,5)</t>
  </si>
  <si>
    <t>Шв.10Ух4,6(4,5)</t>
  </si>
  <si>
    <t>Шв.12Ух5,2(4,8)</t>
  </si>
  <si>
    <t>Шв.14Ух5,8(4,5)</t>
  </si>
  <si>
    <t>Шв. 20Пх7,6(5,2)</t>
  </si>
  <si>
    <t>Шв. 22Пх8,2(5,4)</t>
  </si>
  <si>
    <t>Шв. 24Пх9,0(5,6)</t>
  </si>
  <si>
    <t>Шв. 27Пх9,5(6)</t>
  </si>
  <si>
    <t>Шв.18Ух7,0(5,1)</t>
  </si>
  <si>
    <t>133 (4,0)</t>
  </si>
  <si>
    <t>1р/5с</t>
  </si>
  <si>
    <t>1р/7с</t>
  </si>
  <si>
    <t>1р/10с</t>
  </si>
  <si>
    <t>1р/3с</t>
  </si>
  <si>
    <t>1р/15с</t>
  </si>
  <si>
    <t>1р/20с</t>
  </si>
  <si>
    <t>1р/30с</t>
  </si>
  <si>
    <t>120х80х4,0</t>
  </si>
  <si>
    <t>шв 8У</t>
  </si>
  <si>
    <t>шв.10У</t>
  </si>
  <si>
    <t>шв. 12У</t>
  </si>
  <si>
    <t>Шв. 16У</t>
  </si>
  <si>
    <t>Шв .18У</t>
  </si>
  <si>
    <t>Шв. 20</t>
  </si>
  <si>
    <t>Шв. 22</t>
  </si>
  <si>
    <t>Шв. 24</t>
  </si>
  <si>
    <t>Шв. 27</t>
  </si>
  <si>
    <t>Дву-р 12</t>
  </si>
  <si>
    <t>Дву-р 14</t>
  </si>
  <si>
    <t>Дву-р 16</t>
  </si>
  <si>
    <t>Дву-р 18</t>
  </si>
  <si>
    <t>Дву-р 20</t>
  </si>
  <si>
    <t>Дву-р 25</t>
  </si>
  <si>
    <t xml:space="preserve">уг. 30х2,0 мест </t>
  </si>
  <si>
    <t xml:space="preserve">уг. 40х2,2 мест </t>
  </si>
  <si>
    <t xml:space="preserve">уг. 50Х3,0 мест </t>
  </si>
  <si>
    <t>уг. 40х4,0</t>
  </si>
  <si>
    <t>Уг 45х 4,0</t>
  </si>
  <si>
    <t>уг. 50х4,0</t>
  </si>
  <si>
    <t>уг. 50х5,0</t>
  </si>
  <si>
    <t>уг. 63х4,0</t>
  </si>
  <si>
    <t>уг. 63х5,0</t>
  </si>
  <si>
    <t>уг. 63х6,0</t>
  </si>
  <si>
    <t>уг. 75х5,0</t>
  </si>
  <si>
    <t>уг. 75х6,0</t>
  </si>
  <si>
    <t>уг. 90х6,0</t>
  </si>
  <si>
    <t>уг. 90х7,0</t>
  </si>
  <si>
    <t>уг. 100х7,0</t>
  </si>
  <si>
    <t>уг. 100х8,0</t>
  </si>
  <si>
    <t>уг. 100х10,0</t>
  </si>
  <si>
    <t>уг.125х8,0</t>
  </si>
  <si>
    <t>уг.125х10,0</t>
  </si>
  <si>
    <t>кв 10</t>
  </si>
  <si>
    <t>кв 12</t>
  </si>
  <si>
    <t>полоса 40(4,0)</t>
  </si>
  <si>
    <t>хамут 6,5 /8,0</t>
  </si>
  <si>
    <t>Катанка 6,0</t>
  </si>
  <si>
    <t>катанка 6,5</t>
  </si>
  <si>
    <t>катанка 8,0</t>
  </si>
  <si>
    <t>арм. 6</t>
  </si>
  <si>
    <t>арм. 8</t>
  </si>
  <si>
    <t>арм.10</t>
  </si>
  <si>
    <t>арм.12</t>
  </si>
  <si>
    <t>арм.14</t>
  </si>
  <si>
    <t>арм.16</t>
  </si>
  <si>
    <t>арм.18</t>
  </si>
  <si>
    <t>арм.20</t>
  </si>
  <si>
    <t>арм.22</t>
  </si>
  <si>
    <t>арм.25</t>
  </si>
  <si>
    <t>арм.28</t>
  </si>
  <si>
    <t>арм.32</t>
  </si>
  <si>
    <t>арм.36</t>
  </si>
  <si>
    <t>АРМ 6 АI</t>
  </si>
  <si>
    <t>АРМ 10 AI</t>
  </si>
  <si>
    <t>АРМ 12 AI</t>
  </si>
  <si>
    <t>APM 14 Al</t>
  </si>
  <si>
    <t>APM 16 Al</t>
  </si>
  <si>
    <t>AРМ 18 AI</t>
  </si>
  <si>
    <t>АРМ 20 Аl</t>
  </si>
  <si>
    <t>АРМ 22 Аl</t>
  </si>
  <si>
    <t>APM 25 AI</t>
  </si>
  <si>
    <t>АРМ 28 Аl</t>
  </si>
  <si>
    <t>АРМ 30 АI</t>
  </si>
  <si>
    <t>APM 32 AI</t>
  </si>
  <si>
    <t>Труба круглая</t>
  </si>
  <si>
    <t>Цена за м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</si>
  <si>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</si>
  <si>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</si>
  <si>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</si>
  <si>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</si>
  <si>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</si>
  <si>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</si>
  <si>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</si>
  <si>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</si>
  <si>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</si>
  <si>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Кат 6/6,5</t>
  </si>
  <si>
    <t>Кат 8,0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</si>
  <si>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</si>
  <si>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</si>
  <si>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</si>
  <si>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</si>
  <si>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</si>
  <si>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</si>
  <si>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</si>
  <si>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</si>
  <si>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</si>
  <si>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</si>
  <si>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</si>
  <si>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</si>
  <si>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</si>
  <si>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</si>
  <si>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</si>
  <si>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</si>
  <si>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</si>
  <si>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</si>
  <si>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</si>
  <si>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Пров. оцин. ГОСТ 3282-74</t>
  </si>
  <si>
    <t>Пров (1,5) Рос.</t>
  </si>
  <si>
    <t>Пров (1,7) Рос.</t>
  </si>
  <si>
    <t>Пров (1,9) Рос.</t>
  </si>
  <si>
    <t>Пров (2,1) Рос.</t>
  </si>
  <si>
    <t>Квадрат / Полоса / Уголок (Кыргызстан)</t>
  </si>
  <si>
    <t>Резка</t>
  </si>
  <si>
    <t>Шв. 30П</t>
  </si>
  <si>
    <t>Шв. 30Пх11(6,5)</t>
  </si>
  <si>
    <t>1р/60с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</si>
  <si>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</si>
  <si>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</si>
  <si>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</si>
  <si>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</si>
  <si>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</si>
  <si>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</si>
  <si>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</si>
  <si>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</si>
  <si>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</si>
  <si>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</si>
  <si>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</si>
  <si>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</si>
  <si>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</si>
  <si>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</si>
  <si>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</si>
  <si>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Кат 5,5</t>
  </si>
  <si>
    <t xml:space="preserve">бухта </t>
  </si>
  <si>
    <t>уг. 40х3</t>
  </si>
  <si>
    <t>уг. 75х7</t>
  </si>
  <si>
    <t>Дву-р 30</t>
  </si>
  <si>
    <t>уг. 32х3</t>
  </si>
  <si>
    <t>уг. 25х3</t>
  </si>
  <si>
    <t>Шв. 30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</si>
  <si>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</si>
  <si>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</si>
  <si>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</si>
  <si>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</si>
  <si>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</si>
  <si>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</si>
  <si>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</si>
  <si>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</si>
  <si>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</si>
  <si>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</si>
  <si>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</si>
  <si>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</si>
  <si>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</si>
  <si>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</si>
  <si>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</si>
  <si>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</si>
  <si>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</si>
  <si>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</si>
  <si>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</si>
  <si>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</si>
  <si>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</si>
  <si>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</si>
  <si>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1р/10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</si>
  <si>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</si>
  <si>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</si>
  <si>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</si>
  <si>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</si>
  <si>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</si>
  <si>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</si>
  <si>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</si>
  <si>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</si>
  <si>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</si>
  <si>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</si>
  <si>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</si>
  <si>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</si>
  <si>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</si>
  <si>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</si>
  <si>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</si>
  <si>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1,0-1,2</t>
  </si>
  <si>
    <t>3,0-4,0</t>
  </si>
  <si>
    <t>4,0-5,0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</si>
  <si>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</si>
  <si>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</si>
  <si>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</si>
  <si>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</si>
  <si>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</si>
  <si>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</si>
  <si>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</si>
  <si>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</si>
  <si>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</si>
  <si>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</si>
  <si>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1-1,1</t>
  </si>
  <si>
    <t>2,8-4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</si>
  <si>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</si>
  <si>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</si>
  <si>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</si>
  <si>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</si>
  <si>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</si>
  <si>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</si>
  <si>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</si>
  <si>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</si>
  <si>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</si>
  <si>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</si>
  <si>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</si>
  <si>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</si>
  <si>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</si>
  <si>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</si>
  <si>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</si>
  <si>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</si>
  <si>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ГОСТ 8639-82, Россия</t>
  </si>
  <si>
    <t>ГОСТ 3262-75;10705-80; Россия</t>
  </si>
  <si>
    <t>Круглые электросварные</t>
  </si>
  <si>
    <t>57 (3,0)</t>
  </si>
  <si>
    <t>шв 6,5У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</si>
  <si>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</si>
  <si>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</si>
  <si>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</si>
  <si>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</si>
  <si>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</si>
  <si>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</si>
  <si>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</si>
  <si>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теория</t>
  </si>
  <si>
    <t>факт</t>
  </si>
  <si>
    <t>Двутавр 40</t>
  </si>
  <si>
    <t>1,9*1000*2000</t>
  </si>
  <si>
    <t>60х60х3,5</t>
  </si>
  <si>
    <t>80х80х3,5</t>
  </si>
  <si>
    <t>159 (2,0)</t>
  </si>
  <si>
    <t>дв 40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</si>
  <si>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</si>
  <si>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</si>
  <si>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</si>
  <si>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</si>
  <si>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</si>
  <si>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</si>
  <si>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</si>
  <si>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</si>
  <si>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</si>
  <si>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</si>
  <si>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5,0-8,0</t>
  </si>
  <si>
    <t>Уг. 75 (8,0)</t>
  </si>
  <si>
    <t>уг. 75х8</t>
  </si>
  <si>
    <t>вес</t>
  </si>
  <si>
    <t>цена</t>
  </si>
  <si>
    <t>цена кг</t>
  </si>
  <si>
    <t>Уг. 140 (10,0)</t>
  </si>
  <si>
    <t>40 (4,0)/ДН 48 (4,0)</t>
  </si>
  <si>
    <t>метр</t>
  </si>
  <si>
    <t>толщ</t>
  </si>
  <si>
    <t>кг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</si>
  <si>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</si>
  <si>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</si>
  <si>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</si>
  <si>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</si>
  <si>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</si>
  <si>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</si>
  <si>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</si>
  <si>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</si>
  <si>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</si>
  <si>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ММК</t>
  </si>
  <si>
    <t>ТР</t>
  </si>
  <si>
    <t>НВТЗ</t>
  </si>
  <si>
    <t>Темпо</t>
  </si>
  <si>
    <t>УМК</t>
  </si>
  <si>
    <t>25/36</t>
  </si>
  <si>
    <t>29/44</t>
  </si>
  <si>
    <t>МСервис</t>
  </si>
  <si>
    <t>15 (2,5) каз</t>
  </si>
  <si>
    <t>20 (2,5)каз</t>
  </si>
  <si>
    <t>25 (2,8)каз</t>
  </si>
  <si>
    <t>32 (2,8)(5,8) каз</t>
  </si>
  <si>
    <t>40 (3,0)каз</t>
  </si>
  <si>
    <t>50 (3,0) (10м)</t>
  </si>
  <si>
    <t>65 (3,2)каз</t>
  </si>
  <si>
    <t>80 (3,5)каз</t>
  </si>
  <si>
    <t>шт</t>
  </si>
  <si>
    <t>длина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</si>
  <si>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</si>
  <si>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</si>
  <si>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</si>
  <si>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</si>
  <si>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</si>
  <si>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</si>
  <si>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</si>
  <si>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12</t>
  </si>
  <si>
    <t>Шв 6,5х3,6(3,5)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</si>
  <si>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</si>
  <si>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</si>
  <si>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</si>
  <si>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</si>
  <si>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</si>
  <si>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</si>
  <si>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</si>
  <si>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</si>
  <si>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</si>
  <si>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200х200х8,0</t>
  </si>
  <si>
    <t>200х200х6,0</t>
  </si>
  <si>
    <t>6,0-8,0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</si>
  <si>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</si>
  <si>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</si>
  <si>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</si>
  <si>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</si>
  <si>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</si>
  <si>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</si>
  <si>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</si>
  <si>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3,2-3,5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</si>
  <si>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</si>
  <si>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</si>
  <si>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</si>
  <si>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</si>
  <si>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</si>
  <si>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</si>
  <si>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</si>
  <si>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</si>
  <si>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</si>
  <si>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</si>
  <si>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</si>
  <si>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</si>
  <si>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</si>
  <si>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</si>
  <si>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</si>
  <si>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</si>
  <si>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</si>
  <si>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</si>
  <si>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</si>
  <si>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</si>
  <si>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Пров. черная ОК. ГОСТ 3282-74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</si>
  <si>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</si>
  <si>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</si>
  <si>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</si>
  <si>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</si>
  <si>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</si>
  <si>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114 (2,5)</t>
  </si>
  <si>
    <t>Производство Кыргызстан</t>
  </si>
  <si>
    <t>Проволока колючая оцин.2,8/2,0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</si>
  <si>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</si>
  <si>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</si>
  <si>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</si>
  <si>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</si>
  <si>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</si>
  <si>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</si>
  <si>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</si>
  <si>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</si>
  <si>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</si>
  <si>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</si>
  <si>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</si>
  <si>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</si>
  <si>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</si>
  <si>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</si>
  <si>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</si>
  <si>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</si>
  <si>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</si>
  <si>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</si>
  <si>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</si>
  <si>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</si>
  <si>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</si>
  <si>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</si>
  <si>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</si>
  <si>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</si>
  <si>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</si>
  <si>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</si>
  <si>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</si>
  <si>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</si>
  <si>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 xml:space="preserve"> Арматура  А500С, А1, Катанка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</si>
  <si>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</si>
  <si>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</si>
  <si>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</si>
  <si>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</si>
  <si>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</si>
  <si>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</si>
  <si>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</si>
  <si>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</si>
  <si>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</si>
  <si>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</si>
  <si>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</si>
  <si>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</si>
  <si>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</si>
  <si>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</si>
  <si>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</si>
  <si>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</si>
  <si>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</si>
  <si>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</si>
  <si>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</si>
  <si>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</si>
  <si>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</si>
  <si>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</si>
  <si>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</si>
  <si>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</si>
  <si>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</si>
  <si>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</si>
  <si>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</si>
  <si>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</si>
  <si>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</si>
  <si>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</si>
  <si>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</si>
  <si>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</si>
  <si>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</si>
  <si>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</si>
  <si>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</si>
  <si>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</si>
  <si>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</si>
  <si>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</si>
  <si>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</si>
  <si>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</si>
  <si>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</si>
  <si>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</si>
  <si>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</si>
  <si>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</si>
  <si>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</si>
  <si>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</si>
  <si>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</si>
  <si>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</si>
  <si>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</si>
  <si>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</si>
  <si>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</si>
  <si>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</si>
  <si>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</si>
  <si>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</si>
  <si>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</si>
  <si>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</si>
  <si>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</si>
  <si>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</si>
  <si>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</si>
  <si>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</si>
  <si>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</si>
  <si>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</si>
  <si>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</si>
  <si>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</si>
  <si>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</si>
  <si>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</si>
  <si>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</si>
  <si>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</si>
  <si>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</si>
  <si>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</si>
  <si>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</si>
  <si>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</si>
  <si>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</si>
  <si>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</si>
  <si>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</si>
  <si>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</si>
  <si>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</si>
  <si>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</si>
  <si>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</si>
  <si>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</si>
  <si>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</si>
  <si>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</si>
  <si>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</si>
  <si>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</si>
  <si>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</si>
  <si>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</si>
  <si>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</si>
  <si>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</si>
  <si>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</si>
  <si>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</si>
  <si>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</si>
  <si>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</si>
  <si>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</si>
  <si>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</si>
  <si>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</si>
  <si>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</si>
  <si>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</si>
  <si>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</si>
  <si>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</si>
  <si>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</si>
  <si>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</si>
  <si>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</si>
  <si>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</si>
  <si>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</si>
  <si>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</si>
  <si>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</si>
  <si>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</si>
  <si>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</si>
  <si>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</si>
  <si>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</si>
  <si>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</si>
  <si>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</si>
  <si>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</si>
  <si>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</si>
  <si>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</si>
  <si>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</si>
  <si>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</si>
  <si>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2,5/2,8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</si>
  <si>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</si>
  <si>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</si>
  <si>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</si>
  <si>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</si>
  <si>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</si>
  <si>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</si>
  <si>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</si>
  <si>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</si>
  <si>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</si>
  <si>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</si>
  <si>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</si>
  <si>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</si>
  <si>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</si>
  <si>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</si>
  <si>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25 (3,2)</t>
  </si>
  <si>
    <t>50 (3,5) / ДН 57 (3,5)</t>
  </si>
  <si>
    <t>133 (5,0)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</si>
  <si>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Каракол, ул. Куренкеева, 85 а ( вход с ул. Кыдыр-Аке, ГАП) </t>
    </r>
  </si>
  <si>
    <t>График : с 8:00 до 17:30</t>
  </si>
  <si>
    <t>дорога</t>
  </si>
  <si>
    <t>Моб. (0552) 420 420; (0755) 400 100</t>
  </si>
  <si>
    <t xml:space="preserve">МК. 10 A1 </t>
  </si>
  <si>
    <t>МК. 10</t>
  </si>
  <si>
    <t xml:space="preserve">МК. 12 </t>
  </si>
  <si>
    <t>МК. 14</t>
  </si>
  <si>
    <t xml:space="preserve">МК. 16 </t>
  </si>
  <si>
    <t>МК. 18</t>
  </si>
  <si>
    <t xml:space="preserve">МК. 20 </t>
  </si>
  <si>
    <t>МК. 22</t>
  </si>
  <si>
    <t>МК. 22 арматура Кыргызстан</t>
  </si>
  <si>
    <t>Моб. (0755) 400 800; (0554) 800 300</t>
  </si>
  <si>
    <t>Моб. (0552) 800 300; (0558) 600 100</t>
  </si>
  <si>
    <t>Моб. (0553) 800 100; (0556) 800 200;</t>
  </si>
  <si>
    <t>60х40х2,2</t>
  </si>
  <si>
    <t>5,0-10,0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</si>
</sst>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0.000"/>
    <numFmt numFmtId="167" formatCode="_-* #,##0\ _₽_-;\-* #,##0\ _₽_-;_-* &quot;-&quot;??\ _₽_-;_-@_-"/>
  </numFmts>
  <fonts count="4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sz val="8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3" fillId="0" borderId="0"/>
    <xf numFmtId="0" fontId="36" fillId="0" borderId="0"/>
  </cellStyleXfs>
  <cellXfs count="54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66" fontId="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0" fillId="0" borderId="0" xfId="0" applyNumberFormat="1"/>
    <xf numFmtId="166" fontId="6" fillId="0" borderId="13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66" fontId="6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66" fontId="6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6" fillId="11" borderId="1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1" xfId="0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166" fontId="6" fillId="11" borderId="1" xfId="0" applyNumberFormat="1" applyFont="1" applyFill="1" applyBorder="1" applyAlignment="1">
      <alignment horizontal="center"/>
    </xf>
    <xf numFmtId="1" fontId="0" fillId="11" borderId="0" xfId="0" applyNumberFormat="1" applyFill="1" applyAlignment="1">
      <alignment vertical="center"/>
    </xf>
    <xf numFmtId="0" fontId="0" fillId="11" borderId="0" xfId="0" applyFill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11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7" borderId="0" xfId="0" applyNumberFormat="1" applyFont="1" applyFill="1" applyAlignment="1">
      <alignment horizontal="center" vertical="center"/>
    </xf>
    <xf numFmtId="165" fontId="3" fillId="6" borderId="0" xfId="0" applyNumberFormat="1" applyFont="1" applyFill="1" applyAlignment="1">
      <alignment horizontal="center" vertical="center"/>
    </xf>
    <xf numFmtId="165" fontId="3" fillId="9" borderId="0" xfId="0" applyNumberFormat="1" applyFont="1" applyFill="1" applyAlignment="1">
      <alignment horizontal="center" vertical="center"/>
    </xf>
    <xf numFmtId="165" fontId="3" fillId="10" borderId="0" xfId="0" applyNumberFormat="1" applyFont="1" applyFill="1" applyAlignment="1">
      <alignment horizontal="center" vertical="center"/>
    </xf>
    <xf numFmtId="165" fontId="3" fillId="8" borderId="0" xfId="0" applyNumberFormat="1" applyFont="1" applyFill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5" fontId="4" fillId="11" borderId="1" xfId="0" applyNumberFormat="1" applyFont="1" applyFill="1" applyBorder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65" fontId="6" fillId="7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66" fontId="3" fillId="0" borderId="1" xfId="0" applyNumberFormat="1" applyFont="1" applyBorder="1" applyAlignment="1">
      <alignment horizontal="center"/>
    </xf>
    <xf numFmtId="16" fontId="0" fillId="11" borderId="1" xfId="0" applyNumberForma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166" fontId="6" fillId="1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7" fontId="10" fillId="0" borderId="1" xfId="2" applyNumberFormat="1" applyFont="1" applyBorder="1" applyAlignment="1">
      <alignment horizontal="center"/>
    </xf>
    <xf numFmtId="167" fontId="10" fillId="0" borderId="1" xfId="2" applyNumberFormat="1" applyFont="1" applyBorder="1"/>
    <xf numFmtId="167" fontId="10" fillId="0" borderId="1" xfId="2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10" fillId="0" borderId="0" xfId="2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7" fontId="11" fillId="0" borderId="0" xfId="2" applyNumberFormat="1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3" borderId="0" xfId="0" applyFont="1" applyFill="1"/>
    <xf numFmtId="0" fontId="5" fillId="0" borderId="0" xfId="0" applyFont="1"/>
    <xf numFmtId="1" fontId="10" fillId="0" borderId="1" xfId="0" applyNumberFormat="1" applyFont="1" applyBorder="1" applyAlignment="1">
      <alignment horizontal="center"/>
    </xf>
    <xf numFmtId="1" fontId="5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13" borderId="1" xfId="0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/>
    </xf>
    <xf numFmtId="165" fontId="6" fillId="13" borderId="0" xfId="0" applyNumberFormat="1" applyFont="1" applyFill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16" fontId="0" fillId="13" borderId="1" xfId="0" applyNumberForma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" fontId="18" fillId="0" borderId="1" xfId="3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" fontId="13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9" fillId="0" borderId="0" xfId="0" applyFont="1"/>
    <xf numFmtId="0" fontId="29" fillId="3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65" fontId="0" fillId="0" borderId="0" xfId="0" applyNumberFormat="1"/>
    <xf numFmtId="0" fontId="32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/>
    </xf>
    <xf numFmtId="166" fontId="32" fillId="0" borderId="0" xfId="0" applyNumberFormat="1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/>
    </xf>
    <xf numFmtId="0" fontId="32" fillId="7" borderId="1" xfId="0" applyFont="1" applyFill="1" applyBorder="1" applyAlignment="1">
      <alignment horizontal="center" vertical="center"/>
    </xf>
    <xf numFmtId="166" fontId="32" fillId="7" borderId="1" xfId="0" applyNumberFormat="1" applyFont="1" applyFill="1" applyBorder="1" applyAlignment="1">
      <alignment horizontal="center" vertical="center"/>
    </xf>
    <xf numFmtId="165" fontId="30" fillId="7" borderId="0" xfId="0" applyNumberFormat="1" applyFont="1" applyFill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166" fontId="32" fillId="6" borderId="1" xfId="0" applyNumberFormat="1" applyFont="1" applyFill="1" applyBorder="1" applyAlignment="1">
      <alignment horizontal="center" vertical="center"/>
    </xf>
    <xf numFmtId="165" fontId="30" fillId="6" borderId="0" xfId="0" applyNumberFormat="1" applyFont="1" applyFill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/>
    </xf>
    <xf numFmtId="0" fontId="32" fillId="12" borderId="1" xfId="0" applyFont="1" applyFill="1" applyBorder="1" applyAlignment="1">
      <alignment horizontal="center" vertical="center"/>
    </xf>
    <xf numFmtId="166" fontId="32" fillId="12" borderId="1" xfId="0" applyNumberFormat="1" applyFont="1" applyFill="1" applyBorder="1" applyAlignment="1">
      <alignment horizontal="center" vertical="center"/>
    </xf>
    <xf numFmtId="165" fontId="30" fillId="9" borderId="0" xfId="0" applyNumberFormat="1" applyFont="1" applyFill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1" fontId="12" fillId="9" borderId="1" xfId="0" applyNumberFormat="1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166" fontId="32" fillId="10" borderId="1" xfId="0" applyNumberFormat="1" applyFont="1" applyFill="1" applyBorder="1" applyAlignment="1">
      <alignment horizontal="center" vertical="center"/>
    </xf>
    <xf numFmtId="165" fontId="30" fillId="10" borderId="0" xfId="0" applyNumberFormat="1" applyFont="1" applyFill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1" fontId="12" fillId="10" borderId="1" xfId="0" applyNumberFormat="1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166" fontId="32" fillId="8" borderId="1" xfId="0" applyNumberFormat="1" applyFont="1" applyFill="1" applyBorder="1" applyAlignment="1">
      <alignment horizontal="center" vertical="center"/>
    </xf>
    <xf numFmtId="165" fontId="30" fillId="8" borderId="0" xfId="0" applyNumberFormat="1" applyFont="1" applyFill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1" fontId="12" fillId="8" borderId="1" xfId="0" applyNumberFormat="1" applyFont="1" applyFill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12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166" fontId="32" fillId="7" borderId="1" xfId="0" applyNumberFormat="1" applyFont="1" applyFill="1" applyBorder="1" applyAlignment="1">
      <alignment horizontal="center"/>
    </xf>
    <xf numFmtId="2" fontId="32" fillId="0" borderId="0" xfId="0" applyNumberFormat="1" applyFont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166" fontId="32" fillId="11" borderId="1" xfId="0" applyNumberFormat="1" applyFont="1" applyFill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/>
    </xf>
    <xf numFmtId="0" fontId="13" fillId="14" borderId="1" xfId="0" applyFont="1" applyFill="1" applyBorder="1" applyAlignment="1">
      <alignment horizontal="center" vertical="center"/>
    </xf>
    <xf numFmtId="165" fontId="12" fillId="14" borderId="1" xfId="0" applyNumberFormat="1" applyFont="1" applyFill="1" applyBorder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horizontal="center"/>
    </xf>
    <xf numFmtId="166" fontId="30" fillId="0" borderId="1" xfId="0" applyNumberFormat="1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166" fontId="32" fillId="13" borderId="1" xfId="0" applyNumberFormat="1" applyFont="1" applyFill="1" applyBorder="1" applyAlignment="1">
      <alignment horizontal="center"/>
    </xf>
    <xf numFmtId="16" fontId="13" fillId="13" borderId="1" xfId="0" applyNumberFormat="1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166" fontId="30" fillId="0" borderId="0" xfId="0" applyNumberFormat="1" applyFont="1" applyAlignment="1">
      <alignment horizontal="center"/>
    </xf>
    <xf numFmtId="0" fontId="32" fillId="11" borderId="1" xfId="0" applyFont="1" applyFill="1" applyBorder="1" applyAlignment="1">
      <alignment horizontal="center" vertical="center"/>
    </xf>
    <xf numFmtId="166" fontId="32" fillId="11" borderId="1" xfId="0" applyNumberFormat="1" applyFont="1" applyFill="1" applyBorder="1" applyAlignment="1">
      <alignment horizontal="center"/>
    </xf>
    <xf numFmtId="1" fontId="13" fillId="11" borderId="0" xfId="0" applyNumberFormat="1" applyFont="1" applyFill="1" applyAlignment="1">
      <alignment vertical="center"/>
    </xf>
    <xf numFmtId="0" fontId="13" fillId="11" borderId="0" xfId="0" applyFont="1" applyFill="1"/>
    <xf numFmtId="0" fontId="17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13" fillId="15" borderId="1" xfId="0" applyFont="1" applyFill="1" applyBorder="1" applyAlignment="1">
      <alignment horizontal="center" vertical="center"/>
    </xf>
    <xf numFmtId="0" fontId="31" fillId="15" borderId="0" xfId="0" applyFont="1" applyFill="1" applyAlignment="1">
      <alignment horizontal="center"/>
    </xf>
    <xf numFmtId="0" fontId="32" fillId="15" borderId="1" xfId="0" applyFont="1" applyFill="1" applyBorder="1" applyAlignment="1">
      <alignment horizontal="center" vertical="center"/>
    </xf>
    <xf numFmtId="166" fontId="32" fillId="15" borderId="1" xfId="0" applyNumberFormat="1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/>
    </xf>
    <xf numFmtId="0" fontId="29" fillId="15" borderId="1" xfId="0" applyFont="1" applyFill="1" applyBorder="1" applyAlignment="1">
      <alignment horizontal="center" vertical="center"/>
    </xf>
    <xf numFmtId="166" fontId="30" fillId="15" borderId="1" xfId="0" applyNumberFormat="1" applyFont="1" applyFill="1" applyBorder="1" applyAlignment="1">
      <alignment horizontal="center"/>
    </xf>
    <xf numFmtId="165" fontId="30" fillId="14" borderId="0" xfId="0" applyNumberFormat="1" applyFont="1" applyFill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16" fontId="13" fillId="14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1" xfId="5" applyFont="1" applyBorder="1" applyAlignment="1">
      <alignment horizontal="center" vertical="center" wrapText="1"/>
    </xf>
    <xf numFmtId="0" fontId="20" fillId="16" borderId="1" xfId="5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horizontal="center" vertical="center"/>
    </xf>
    <xf numFmtId="0" fontId="38" fillId="0" borderId="0" xfId="1" applyFont="1" applyFill="1" applyAlignment="1" applyProtection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166" fontId="32" fillId="5" borderId="1" xfId="0" applyNumberFormat="1" applyFont="1" applyFill="1" applyBorder="1" applyAlignment="1">
      <alignment horizontal="center"/>
    </xf>
    <xf numFmtId="1" fontId="13" fillId="5" borderId="0" xfId="0" applyNumberFormat="1" applyFont="1" applyFill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0" fillId="3" borderId="1" xfId="0" applyFont="1" applyFill="1" applyBorder="1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0" fontId="27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1" fontId="18" fillId="5" borderId="7" xfId="0" applyNumberFormat="1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1" fontId="18" fillId="5" borderId="10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2" fontId="18" fillId="5" borderId="10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/>
    </xf>
    <xf numFmtId="165" fontId="32" fillId="17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27" fillId="0" borderId="0" xfId="0" applyNumberFormat="1" applyFont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" fontId="27" fillId="0" borderId="3" xfId="0" applyNumberFormat="1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1" fontId="27" fillId="5" borderId="1" xfId="0" applyNumberFormat="1" applyFont="1" applyFill="1" applyBorder="1" applyAlignment="1">
      <alignment horizontal="center" vertical="center"/>
    </xf>
    <xf numFmtId="2" fontId="27" fillId="0" borderId="7" xfId="0" applyNumberFormat="1" applyFont="1" applyBorder="1" applyAlignment="1">
      <alignment horizontal="center" vertical="center"/>
    </xf>
    <xf numFmtId="2" fontId="27" fillId="5" borderId="7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29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165" fontId="30" fillId="10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5" fontId="12" fillId="6" borderId="1" xfId="0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1" fontId="18" fillId="5" borderId="3" xfId="0" applyNumberFormat="1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/>
    </xf>
    <xf numFmtId="1" fontId="18" fillId="18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" fontId="18" fillId="3" borderId="7" xfId="0" applyNumberFormat="1" applyFont="1" applyFill="1" applyBorder="1" applyAlignment="1">
      <alignment vertical="center"/>
    </xf>
    <xf numFmtId="1" fontId="29" fillId="0" borderId="1" xfId="0" applyNumberFormat="1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166" fontId="32" fillId="18" borderId="1" xfId="0" applyNumberFormat="1" applyFont="1" applyFill="1" applyBorder="1" applyAlignment="1">
      <alignment horizontal="center"/>
    </xf>
    <xf numFmtId="165" fontId="32" fillId="18" borderId="0" xfId="0" applyNumberFormat="1" applyFont="1" applyFill="1" applyAlignment="1">
      <alignment horizontal="center" vertical="center"/>
    </xf>
    <xf numFmtId="0" fontId="13" fillId="18" borderId="1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/>
    </xf>
    <xf numFmtId="1" fontId="27" fillId="0" borderId="5" xfId="0" applyNumberFormat="1" applyFont="1" applyBorder="1" applyAlignment="1">
      <alignment horizontal="center" vertical="center"/>
    </xf>
    <xf numFmtId="0" fontId="29" fillId="18" borderId="1" xfId="0" applyFont="1" applyFill="1" applyBorder="1" applyAlignment="1">
      <alignment horizontal="center" vertical="center"/>
    </xf>
    <xf numFmtId="165" fontId="30" fillId="17" borderId="0" xfId="0" applyNumberFormat="1" applyFont="1" applyFill="1" applyAlignment="1">
      <alignment horizontal="center" vertical="center"/>
    </xf>
    <xf numFmtId="0" fontId="27" fillId="0" borderId="7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18" borderId="7" xfId="0" applyFont="1" applyFill="1" applyBorder="1" applyAlignment="1">
      <alignment horizontal="center" vertical="center"/>
    </xf>
    <xf numFmtId="2" fontId="27" fillId="18" borderId="7" xfId="0" applyNumberFormat="1" applyFont="1" applyFill="1" applyBorder="1" applyAlignment="1">
      <alignment horizontal="center" vertical="center"/>
    </xf>
    <xf numFmtId="1" fontId="27" fillId="18" borderId="1" xfId="0" applyNumberFormat="1" applyFont="1" applyFill="1" applyBorder="1" applyAlignment="1">
      <alignment horizontal="center" vertical="center"/>
    </xf>
    <xf numFmtId="1" fontId="27" fillId="18" borderId="0" xfId="0" applyNumberFormat="1" applyFont="1" applyFill="1" applyAlignment="1">
      <alignment horizontal="center" vertical="center"/>
    </xf>
    <xf numFmtId="0" fontId="41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0" fillId="16" borderId="1" xfId="5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5" fillId="5" borderId="8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 vertical="center"/>
    </xf>
    <xf numFmtId="165" fontId="32" fillId="6" borderId="0" xfId="0" applyNumberFormat="1" applyFont="1" applyFill="1" applyAlignment="1">
      <alignment horizontal="center" vertical="center"/>
    </xf>
    <xf numFmtId="166" fontId="32" fillId="6" borderId="1" xfId="0" applyNumberFormat="1" applyFont="1" applyFill="1" applyBorder="1" applyAlignment="1">
      <alignment horizontal="center"/>
    </xf>
    <xf numFmtId="1" fontId="12" fillId="0" borderId="0" xfId="0" applyNumberFormat="1" applyFont="1" applyAlignment="1">
      <alignment vertical="center"/>
    </xf>
    <xf numFmtId="14" fontId="27" fillId="0" borderId="0" xfId="0" applyNumberFormat="1" applyFont="1" applyAlignment="1">
      <alignment vertical="center"/>
    </xf>
    <xf numFmtId="0" fontId="27" fillId="0" borderId="1" xfId="0" applyFont="1" applyBorder="1" applyAlignment="1">
      <alignment vertical="center"/>
    </xf>
    <xf numFmtId="2" fontId="0" fillId="0" borderId="0" xfId="0" applyNumberFormat="1"/>
    <xf numFmtId="0" fontId="30" fillId="12" borderId="1" xfId="0" applyFont="1" applyFill="1" applyBorder="1" applyAlignment="1">
      <alignment horizontal="center" vertical="center"/>
    </xf>
    <xf numFmtId="165" fontId="30" fillId="12" borderId="0" xfId="0" applyNumberFormat="1" applyFont="1" applyFill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165" fontId="12" fillId="12" borderId="1" xfId="0" applyNumberFormat="1" applyFont="1" applyFill="1" applyBorder="1" applyAlignment="1">
      <alignment horizontal="center" vertical="center"/>
    </xf>
    <xf numFmtId="16" fontId="13" fillId="12" borderId="1" xfId="0" applyNumberFormat="1" applyFont="1" applyFill="1" applyBorder="1" applyAlignment="1">
      <alignment horizontal="center" vertical="center"/>
    </xf>
    <xf numFmtId="1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38" fillId="0" borderId="0" xfId="1" applyFont="1" applyFill="1" applyAlignment="1" applyProtection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64" fontId="27" fillId="0" borderId="7" xfId="2" applyFont="1" applyFill="1" applyBorder="1" applyAlignment="1">
      <alignment horizontal="center" vertical="center"/>
    </xf>
    <xf numFmtId="164" fontId="27" fillId="0" borderId="13" xfId="2" applyFont="1" applyFill="1" applyBorder="1" applyAlignment="1">
      <alignment horizontal="center" vertical="center"/>
    </xf>
    <xf numFmtId="164" fontId="27" fillId="0" borderId="10" xfId="2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8" fillId="9" borderId="3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1" fontId="18" fillId="5" borderId="3" xfId="0" applyNumberFormat="1" applyFont="1" applyFill="1" applyBorder="1" applyAlignment="1">
      <alignment horizontal="center" vertical="center"/>
    </xf>
    <xf numFmtId="1" fontId="18" fillId="5" borderId="5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 wrapText="1"/>
    </xf>
    <xf numFmtId="2" fontId="18" fillId="5" borderId="1" xfId="0" applyNumberFormat="1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center" vertical="center"/>
    </xf>
    <xf numFmtId="0" fontId="18" fillId="13" borderId="12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41" fillId="9" borderId="3" xfId="0" applyFont="1" applyFill="1" applyBorder="1" applyAlignment="1">
      <alignment horizontal="center" vertical="center"/>
    </xf>
    <xf numFmtId="0" fontId="41" fillId="9" borderId="4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8" fillId="18" borderId="7" xfId="0" applyFont="1" applyFill="1" applyBorder="1" applyAlignment="1">
      <alignment horizontal="center" vertical="center"/>
    </xf>
    <xf numFmtId="0" fontId="18" fillId="18" borderId="13" xfId="0" applyFont="1" applyFill="1" applyBorder="1" applyAlignment="1">
      <alignment horizontal="center" vertical="center"/>
    </xf>
    <xf numFmtId="0" fontId="18" fillId="18" borderId="10" xfId="0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/>
    </xf>
    <xf numFmtId="0" fontId="27" fillId="18" borderId="3" xfId="0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center" vertical="center"/>
    </xf>
    <xf numFmtId="0" fontId="27" fillId="18" borderId="7" xfId="0" applyFont="1" applyFill="1" applyBorder="1" applyAlignment="1">
      <alignment horizontal="center" vertical="center"/>
    </xf>
    <xf numFmtId="0" fontId="27" fillId="18" borderId="13" xfId="0" applyFont="1" applyFill="1" applyBorder="1" applyAlignment="1">
      <alignment horizontal="center" vertical="center"/>
    </xf>
    <xf numFmtId="0" fontId="27" fillId="18" borderId="10" xfId="0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4" xr:uid="{DA05663A-A779-4405-B978-07E937F4DD52}"/>
    <cellStyle name="Обычный_Заявки" xfId="5" xr:uid="{2DBE2481-C4FE-4DBB-B40A-925A5438F8CE}"/>
    <cellStyle name="Процентный" xfId="3" builtinId="5"/>
    <cellStyle name="Финансовый" xfId="2" builtinId="3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272142</xdr:colOff>
      <xdr:row>88</xdr:row>
      <xdr:rowOff>163285</xdr:rowOff>
    </xdr:from>
    <xdr:to>
      <xdr:col>18</xdr:col>
      <xdr:colOff>361332</xdr:colOff>
      <xdr:row>99</xdr:row>
      <xdr:rowOff>183161</xdr:rowOff>
    </xdr:to>
    <xdr:pic>
      <xdr:nvPicPr>
        <xdr:cNvPr id="2" name="Рисунок 1" descr="b14a13a7-4ee8-4593-aa5b-318b133ccc1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5485" y="16393885"/>
          <a:ext cx="3093647" cy="205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253092</xdr:colOff>
      <xdr:row>91</xdr:row>
      <xdr:rowOff>29935</xdr:rowOff>
    </xdr:from>
    <xdr:to>
      <xdr:col>17</xdr:col>
      <xdr:colOff>875682</xdr:colOff>
      <xdr:row>102</xdr:row>
      <xdr:rowOff>49811</xdr:rowOff>
    </xdr:to>
    <xdr:pic>
      <xdr:nvPicPr>
        <xdr:cNvPr id="2" name="Рисунок 1" descr="b14a13a7-4ee8-4593-aa5b-318b133ccc17">
          <a:extLst>
            <a:ext uri="{FF2B5EF4-FFF2-40B4-BE49-F238E27FC236}">
              <a16:creationId xmlns:a16="http://schemas.microsoft.com/office/drawing/2014/main" id="{9111988F-1D9D-4CC0-A8C7-4C87036B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5642" y="20965885"/>
          <a:ext cx="3803940" cy="2324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54</xdr:col>
      <xdr:colOff>862446</xdr:colOff>
      <xdr:row>9</xdr:row>
      <xdr:rowOff>17780</xdr:rowOff>
    </xdr:from>
    <xdr:to>
      <xdr:col>58</xdr:col>
      <xdr:colOff>652896</xdr:colOff>
      <xdr:row>19</xdr:row>
      <xdr:rowOff>193964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A5B6CB67-8EE3-4EBE-828E-4F51C6A4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901" y="28502725"/>
          <a:ext cx="4057650" cy="253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93</xdr:row>
      <xdr:rowOff>0</xdr:rowOff>
    </xdr:from>
    <xdr:to>
      <xdr:col>20</xdr:col>
      <xdr:colOff>121847</xdr:colOff>
      <xdr:row>103</xdr:row>
      <xdr:rowOff>150504</xdr:rowOff>
    </xdr:to>
    <xdr:pic>
      <xdr:nvPicPr>
        <xdr:cNvPr id="2" name="Рисунок 1" descr="b14a13a7-4ee8-4593-aa5b-318b133ccc17">
          <a:extLst>
            <a:ext uri="{FF2B5EF4-FFF2-40B4-BE49-F238E27FC236}">
              <a16:creationId xmlns:a16="http://schemas.microsoft.com/office/drawing/2014/main" id="{F4987216-A0B6-4BA2-ABD8-F271B766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4660" y="17007840"/>
          <a:ext cx="2697407" cy="1979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etalltorg.kg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N12" sqref="N12"/>
    </sheetView>
  </sheetViews>
  <sheetFormatPr defaultColWidth="9.109375" defaultRowHeight="16.8" x14ac:dyDescent="0.3"/>
  <cols>
    <col min="1" max="1" width="2.109375" style="103" customWidth="1"/>
    <col min="2" max="2" width="7.109375" style="103" customWidth="1"/>
    <col min="3" max="3" width="25.77734375" style="103" customWidth="1"/>
    <col min="4" max="4" width="14.44140625" style="103" bestFit="1" customWidth="1"/>
    <col min="5" max="5" width="9.33203125" style="103" bestFit="1" customWidth="1"/>
    <col min="6" max="6" width="18.5546875" style="103" bestFit="1" customWidth="1"/>
    <col min="7" max="7" width="11.44140625" style="103" bestFit="1" customWidth="1"/>
    <col min="8" max="10" width="6.88671875" style="103" customWidth="1"/>
    <col min="11" max="11" width="11.88671875" style="103" bestFit="1" customWidth="1"/>
    <col min="12" max="12" width="9.44140625" style="103" bestFit="1" customWidth="1"/>
    <col min="13" max="13" width="9.109375" style="103" customWidth="1"/>
    <col min="14" max="14" width="15.109375" style="103" bestFit="1" customWidth="1"/>
    <col min="15" max="17" width="8.33203125" style="103" customWidth="1"/>
    <col min="18" max="18" width="7.77734375" style="103" customWidth="1"/>
    <col min="19" max="19" width="20.5546875" style="103" customWidth="1"/>
    <col min="20" max="20" width="9.77734375" style="103" customWidth="1"/>
    <col min="21" max="22" width="9.109375" style="103" customWidth="1"/>
    <col min="23" max="23" width="6.5546875" style="103" customWidth="1"/>
    <col min="24" max="24" width="41.44140625" style="103" bestFit="1" customWidth="1"/>
    <col min="25" max="26" width="12.109375" style="103" bestFit="1" customWidth="1"/>
    <col min="27" max="27" width="37.6640625" style="103" bestFit="1" customWidth="1"/>
    <col min="28" max="16384" width="9.109375" style="103"/>
  </cols>
  <sheetData>
    <row r="1" spans="1:25" ht="17.100000000000001" customHeight="1" x14ac:dyDescent="0.3">
      <c r="A1" s="103" t="s">
        <v>460</v>
      </c>
      <c r="B1" s="384" t="s">
        <v>711</v>
      </c>
      <c r="C1" s="384"/>
      <c r="D1" s="384"/>
      <c r="E1" s="384"/>
      <c r="F1" s="384"/>
      <c r="G1" s="104"/>
      <c r="H1" s="104"/>
      <c r="I1" s="104"/>
      <c r="J1" s="422" t="s">
        <v>649</v>
      </c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223"/>
    </row>
    <row r="2" spans="1:25" ht="17.100000000000001" customHeight="1" x14ac:dyDescent="0.3">
      <c r="B2" s="384"/>
      <c r="C2" s="384"/>
      <c r="D2" s="384"/>
      <c r="E2" s="384"/>
      <c r="F2" s="384"/>
      <c r="G2" s="104"/>
      <c r="H2" s="104"/>
      <c r="I2" s="104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223"/>
    </row>
    <row r="3" spans="1:25" ht="17.100000000000001" customHeight="1" x14ac:dyDescent="0.3">
      <c r="B3" s="362" t="s">
        <v>109</v>
      </c>
      <c r="C3" s="414" t="s">
        <v>465</v>
      </c>
      <c r="D3" s="414" t="s">
        <v>249</v>
      </c>
      <c r="E3" s="414" t="s">
        <v>15</v>
      </c>
      <c r="F3" s="362" t="s">
        <v>424</v>
      </c>
      <c r="G3" s="417"/>
      <c r="H3" s="216"/>
      <c r="I3" s="216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223"/>
    </row>
    <row r="4" spans="1:25" ht="17.100000000000001" customHeight="1" x14ac:dyDescent="0.3">
      <c r="B4" s="362"/>
      <c r="C4" s="414"/>
      <c r="D4" s="414"/>
      <c r="E4" s="414"/>
      <c r="F4" s="362"/>
      <c r="G4" s="417"/>
      <c r="H4" s="216"/>
      <c r="I4" s="216"/>
      <c r="P4" s="242"/>
      <c r="Q4" s="242"/>
      <c r="R4" s="219"/>
      <c r="S4" s="355">
        <v>46225</v>
      </c>
      <c r="T4" s="356"/>
      <c r="U4" s="356"/>
      <c r="V4" s="356"/>
      <c r="W4" s="356"/>
    </row>
    <row r="5" spans="1:25" ht="17.100000000000001" customHeight="1" x14ac:dyDescent="0.45">
      <c r="B5" s="106">
        <v>1</v>
      </c>
      <c r="C5" s="106" t="s">
        <v>295</v>
      </c>
      <c r="D5" s="107">
        <f>Коеф!AC30</f>
        <v>7.7</v>
      </c>
      <c r="E5" s="360" t="s">
        <v>106</v>
      </c>
      <c r="F5" s="108">
        <v>585</v>
      </c>
      <c r="G5" s="128"/>
      <c r="H5" s="128"/>
      <c r="I5" s="128"/>
      <c r="J5" s="407" t="s">
        <v>677</v>
      </c>
      <c r="K5" s="407"/>
      <c r="L5" s="407"/>
      <c r="M5" s="407"/>
      <c r="N5" s="407"/>
      <c r="O5" s="407"/>
      <c r="P5" s="242"/>
      <c r="Q5" s="242"/>
      <c r="S5" s="356"/>
      <c r="T5" s="356"/>
      <c r="U5" s="356"/>
      <c r="V5" s="356"/>
      <c r="W5" s="356"/>
    </row>
    <row r="6" spans="1:25" ht="17.100000000000001" customHeight="1" x14ac:dyDescent="0.45">
      <c r="B6" s="106">
        <v>2</v>
      </c>
      <c r="C6" s="106" t="s">
        <v>296</v>
      </c>
      <c r="D6" s="107">
        <f>Коеф!AC31</f>
        <v>9.2200000000000006</v>
      </c>
      <c r="E6" s="369"/>
      <c r="F6" s="108">
        <v>700</v>
      </c>
      <c r="G6" s="128"/>
      <c r="H6" s="128"/>
      <c r="I6" s="128"/>
      <c r="J6" s="407"/>
      <c r="K6" s="407"/>
      <c r="L6" s="407"/>
      <c r="M6" s="407"/>
      <c r="N6" s="407"/>
      <c r="O6" s="407"/>
      <c r="P6" s="242"/>
      <c r="Q6" s="242"/>
      <c r="R6" s="219"/>
      <c r="S6" s="357"/>
      <c r="T6" s="357"/>
      <c r="U6" s="357"/>
      <c r="V6" s="357"/>
      <c r="W6" s="357"/>
    </row>
    <row r="7" spans="1:25" ht="17.100000000000001" customHeight="1" x14ac:dyDescent="0.45">
      <c r="B7" s="106">
        <v>3</v>
      </c>
      <c r="C7" s="106" t="s">
        <v>297</v>
      </c>
      <c r="D7" s="107">
        <v>10.8</v>
      </c>
      <c r="E7" s="369"/>
      <c r="F7" s="108">
        <v>825</v>
      </c>
      <c r="G7" s="128"/>
      <c r="H7" s="128"/>
      <c r="I7" s="128"/>
      <c r="J7" s="407" t="s">
        <v>796</v>
      </c>
      <c r="K7" s="407"/>
      <c r="L7" s="407"/>
      <c r="M7" s="407"/>
      <c r="N7" s="407"/>
      <c r="O7" s="407"/>
      <c r="P7" s="229"/>
      <c r="Q7" s="229"/>
      <c r="R7" s="375" t="s">
        <v>854</v>
      </c>
      <c r="S7" s="375"/>
      <c r="T7" s="375"/>
      <c r="U7" s="375"/>
      <c r="V7" s="375"/>
      <c r="W7" s="375"/>
      <c r="X7" s="375"/>
    </row>
    <row r="8" spans="1:25" ht="17.100000000000001" customHeight="1" x14ac:dyDescent="0.45">
      <c r="B8" s="106">
        <v>4</v>
      </c>
      <c r="C8" s="106" t="s">
        <v>497</v>
      </c>
      <c r="D8" s="107">
        <f>Коеф!AC33</f>
        <v>13.81</v>
      </c>
      <c r="E8" s="369"/>
      <c r="F8" s="108">
        <v>1040</v>
      </c>
      <c r="G8" s="128"/>
      <c r="H8" s="128"/>
      <c r="I8" s="128"/>
      <c r="J8" s="407"/>
      <c r="K8" s="407"/>
      <c r="L8" s="407"/>
      <c r="M8" s="407"/>
      <c r="N8" s="407"/>
      <c r="O8" s="407"/>
      <c r="P8" s="246"/>
      <c r="Q8" s="246"/>
      <c r="R8" s="375"/>
      <c r="S8" s="375"/>
      <c r="T8" s="375"/>
      <c r="U8" s="375"/>
      <c r="V8" s="375"/>
      <c r="W8" s="375"/>
      <c r="X8" s="375"/>
    </row>
    <row r="9" spans="1:25" ht="17.100000000000001" customHeight="1" x14ac:dyDescent="0.45">
      <c r="B9" s="106">
        <v>5</v>
      </c>
      <c r="C9" s="106" t="s">
        <v>298</v>
      </c>
      <c r="D9" s="107">
        <f>Коеф!AC34</f>
        <v>14.47</v>
      </c>
      <c r="E9" s="369"/>
      <c r="F9" s="108">
        <v>1085</v>
      </c>
      <c r="G9" s="128"/>
      <c r="H9" s="128"/>
      <c r="I9" s="128"/>
      <c r="J9" s="362" t="s">
        <v>109</v>
      </c>
      <c r="K9" s="390" t="s">
        <v>108</v>
      </c>
      <c r="L9" s="390" t="s">
        <v>149</v>
      </c>
      <c r="M9" s="120" t="s">
        <v>118</v>
      </c>
      <c r="N9" s="120" t="s">
        <v>118</v>
      </c>
      <c r="O9" s="415" t="s">
        <v>459</v>
      </c>
      <c r="P9" s="246"/>
      <c r="Q9" s="246"/>
      <c r="R9" s="375" t="s">
        <v>855</v>
      </c>
      <c r="S9" s="375"/>
      <c r="T9" s="375"/>
      <c r="U9" s="375"/>
      <c r="V9" s="375"/>
      <c r="W9" s="375"/>
      <c r="X9" s="375"/>
    </row>
    <row r="10" spans="1:25" ht="17.100000000000001" customHeight="1" x14ac:dyDescent="0.45">
      <c r="B10" s="106">
        <v>6</v>
      </c>
      <c r="C10" s="106" t="s">
        <v>299</v>
      </c>
      <c r="D10" s="107">
        <f>Коеф!AC35</f>
        <v>16.03</v>
      </c>
      <c r="E10" s="369"/>
      <c r="F10" s="108">
        <v>1185</v>
      </c>
      <c r="G10" s="128"/>
      <c r="H10" s="128"/>
      <c r="I10" s="128"/>
      <c r="J10" s="362"/>
      <c r="K10" s="391"/>
      <c r="L10" s="391"/>
      <c r="M10" s="201" t="s">
        <v>119</v>
      </c>
      <c r="N10" s="201" t="s">
        <v>164</v>
      </c>
      <c r="O10" s="416"/>
      <c r="P10" s="245"/>
      <c r="Q10" s="245"/>
      <c r="R10" s="375"/>
      <c r="S10" s="375"/>
      <c r="T10" s="375"/>
      <c r="U10" s="375"/>
      <c r="V10" s="375"/>
      <c r="W10" s="375"/>
      <c r="X10" s="375"/>
    </row>
    <row r="11" spans="1:25" ht="17.100000000000001" customHeight="1" x14ac:dyDescent="0.45">
      <c r="B11" s="106">
        <v>7</v>
      </c>
      <c r="C11" s="106" t="s">
        <v>300</v>
      </c>
      <c r="D11" s="107">
        <f>Коеф!AC36</f>
        <v>16.75</v>
      </c>
      <c r="E11" s="369"/>
      <c r="F11" s="108">
        <v>1240</v>
      </c>
      <c r="G11" s="128"/>
      <c r="H11" s="128"/>
      <c r="I11" s="128"/>
      <c r="J11" s="106">
        <v>1</v>
      </c>
      <c r="K11" s="202" t="s">
        <v>235</v>
      </c>
      <c r="L11" s="202" t="s">
        <v>236</v>
      </c>
      <c r="M11" s="202"/>
      <c r="N11" s="202">
        <v>88</v>
      </c>
      <c r="O11" s="202">
        <v>0.22</v>
      </c>
      <c r="P11" s="245"/>
      <c r="Q11" s="245"/>
      <c r="R11" s="375" t="s">
        <v>856</v>
      </c>
      <c r="S11" s="375"/>
      <c r="T11" s="375"/>
      <c r="U11" s="375"/>
      <c r="V11" s="375"/>
      <c r="W11" s="375"/>
      <c r="X11" s="375"/>
    </row>
    <row r="12" spans="1:25" ht="17.100000000000001" customHeight="1" x14ac:dyDescent="0.45">
      <c r="B12" s="106">
        <v>8</v>
      </c>
      <c r="C12" s="106" t="s">
        <v>301</v>
      </c>
      <c r="D12" s="107">
        <f>Коеф!AC37</f>
        <v>18.399999999999999</v>
      </c>
      <c r="E12" s="369"/>
      <c r="F12" s="108">
        <v>1365</v>
      </c>
      <c r="G12" s="128"/>
      <c r="H12" s="128"/>
      <c r="I12" s="128"/>
      <c r="J12" s="106">
        <v>2</v>
      </c>
      <c r="K12" s="202" t="s">
        <v>199</v>
      </c>
      <c r="L12" s="106" t="s">
        <v>236</v>
      </c>
      <c r="M12" s="202"/>
      <c r="N12" s="202">
        <v>87</v>
      </c>
      <c r="O12" s="202">
        <v>0.32</v>
      </c>
      <c r="P12" s="245"/>
      <c r="Q12" s="245"/>
      <c r="R12" s="375"/>
      <c r="S12" s="375"/>
      <c r="T12" s="375"/>
      <c r="U12" s="375"/>
      <c r="V12" s="375"/>
      <c r="W12" s="375"/>
      <c r="X12" s="375"/>
    </row>
    <row r="13" spans="1:25" ht="17.100000000000001" customHeight="1" x14ac:dyDescent="0.45">
      <c r="B13" s="106">
        <v>9</v>
      </c>
      <c r="C13" s="106" t="s">
        <v>302</v>
      </c>
      <c r="D13" s="107">
        <f>Коеф!AC38</f>
        <v>21.81</v>
      </c>
      <c r="E13" s="369"/>
      <c r="F13" s="108">
        <v>1615</v>
      </c>
      <c r="G13" s="128"/>
      <c r="H13" s="128"/>
      <c r="I13" s="128"/>
      <c r="J13" s="106">
        <v>3</v>
      </c>
      <c r="K13" s="106" t="s">
        <v>153</v>
      </c>
      <c r="L13" s="106">
        <v>11.75</v>
      </c>
      <c r="M13" s="108">
        <f t="shared" ref="M13:M23" si="0">SUMPRODUCT(N13*O13)</f>
        <v>53.32</v>
      </c>
      <c r="N13" s="106">
        <v>86</v>
      </c>
      <c r="O13" s="106">
        <v>0.62</v>
      </c>
      <c r="P13" s="245"/>
      <c r="Q13" s="245"/>
      <c r="R13" s="110"/>
    </row>
    <row r="14" spans="1:25" ht="17.100000000000001" customHeight="1" x14ac:dyDescent="0.45">
      <c r="B14" s="106">
        <v>10</v>
      </c>
      <c r="C14" s="106" t="s">
        <v>303</v>
      </c>
      <c r="D14" s="107">
        <f>Коеф!AC39</f>
        <v>23.12</v>
      </c>
      <c r="E14" s="369"/>
      <c r="F14" s="108">
        <v>1710</v>
      </c>
      <c r="G14" s="128"/>
      <c r="H14" s="128"/>
      <c r="I14" s="128"/>
      <c r="J14" s="106">
        <v>4</v>
      </c>
      <c r="K14" s="106" t="s">
        <v>154</v>
      </c>
      <c r="L14" s="106">
        <v>11.75</v>
      </c>
      <c r="M14" s="108">
        <f t="shared" si="0"/>
        <v>75.650000000000006</v>
      </c>
      <c r="N14" s="106">
        <v>85</v>
      </c>
      <c r="O14" s="106">
        <v>0.89</v>
      </c>
      <c r="P14" s="247"/>
      <c r="Q14" s="247"/>
      <c r="R14" s="110"/>
    </row>
    <row r="15" spans="1:25" ht="17.100000000000001" customHeight="1" x14ac:dyDescent="0.45">
      <c r="B15" s="106">
        <v>11</v>
      </c>
      <c r="C15" s="106" t="s">
        <v>304</v>
      </c>
      <c r="D15" s="107">
        <f>Коеф!AC40</f>
        <v>27.36</v>
      </c>
      <c r="E15" s="369"/>
      <c r="F15" s="108">
        <v>2025</v>
      </c>
      <c r="G15" s="128"/>
      <c r="H15" s="128"/>
      <c r="I15" s="128"/>
      <c r="J15" s="106">
        <v>5</v>
      </c>
      <c r="K15" s="106" t="s">
        <v>155</v>
      </c>
      <c r="L15" s="106">
        <v>11.75</v>
      </c>
      <c r="M15" s="108">
        <f t="shared" si="0"/>
        <v>101.64</v>
      </c>
      <c r="N15" s="106">
        <v>84</v>
      </c>
      <c r="O15" s="106">
        <v>1.21</v>
      </c>
      <c r="P15" s="247"/>
      <c r="Q15" s="247"/>
    </row>
    <row r="16" spans="1:25" ht="17.100000000000001" customHeight="1" x14ac:dyDescent="0.45">
      <c r="B16" s="106">
        <v>12</v>
      </c>
      <c r="C16" s="106" t="s">
        <v>566</v>
      </c>
      <c r="D16" s="107">
        <f>Коеф!AC41</f>
        <v>29.23</v>
      </c>
      <c r="E16" s="369"/>
      <c r="F16" s="108">
        <v>2165</v>
      </c>
      <c r="G16" s="128"/>
      <c r="H16" s="128"/>
      <c r="I16" s="128"/>
      <c r="J16" s="106">
        <v>6</v>
      </c>
      <c r="K16" s="106" t="s">
        <v>156</v>
      </c>
      <c r="L16" s="106">
        <v>11.75</v>
      </c>
      <c r="M16" s="108">
        <f t="shared" si="0"/>
        <v>132.72</v>
      </c>
      <c r="N16" s="106">
        <v>84</v>
      </c>
      <c r="O16" s="106">
        <v>1.58</v>
      </c>
      <c r="P16" s="220"/>
      <c r="Q16" s="220"/>
      <c r="R16" s="114"/>
    </row>
    <row r="17" spans="2:24" ht="17.100000000000001" customHeight="1" x14ac:dyDescent="0.45">
      <c r="B17" s="106">
        <v>13</v>
      </c>
      <c r="C17" s="106" t="s">
        <v>305</v>
      </c>
      <c r="D17" s="107">
        <f>Коеф!AC42</f>
        <v>30.8</v>
      </c>
      <c r="E17" s="361"/>
      <c r="F17" s="108">
        <v>2280</v>
      </c>
      <c r="G17" s="128"/>
      <c r="H17" s="128"/>
      <c r="I17" s="128"/>
      <c r="J17" s="106">
        <v>7</v>
      </c>
      <c r="K17" s="106" t="s">
        <v>157</v>
      </c>
      <c r="L17" s="106">
        <v>11.75</v>
      </c>
      <c r="M17" s="108">
        <f t="shared" si="0"/>
        <v>168</v>
      </c>
      <c r="N17" s="106">
        <v>84</v>
      </c>
      <c r="O17" s="113">
        <v>2</v>
      </c>
      <c r="P17" s="220"/>
      <c r="Q17" s="220"/>
      <c r="R17" s="114"/>
    </row>
    <row r="18" spans="2:24" ht="16.8" customHeight="1" x14ac:dyDescent="0.3">
      <c r="B18" s="137">
        <v>14</v>
      </c>
      <c r="C18" s="137" t="s">
        <v>302</v>
      </c>
      <c r="D18" s="137">
        <f>Коеф!AC43</f>
        <v>22.44</v>
      </c>
      <c r="E18" s="411" t="s">
        <v>107</v>
      </c>
      <c r="F18" s="231">
        <v>1730</v>
      </c>
      <c r="G18" s="128"/>
      <c r="H18" s="128"/>
      <c r="I18" s="128"/>
      <c r="J18" s="106">
        <v>8</v>
      </c>
      <c r="K18" s="106" t="s">
        <v>158</v>
      </c>
      <c r="L18" s="106">
        <v>11.75</v>
      </c>
      <c r="M18" s="108">
        <f t="shared" si="0"/>
        <v>207.48000000000002</v>
      </c>
      <c r="N18" s="106">
        <v>84</v>
      </c>
      <c r="O18" s="106">
        <v>2.4700000000000002</v>
      </c>
      <c r="P18" s="220"/>
      <c r="Q18" s="220"/>
      <c r="R18" s="114"/>
    </row>
    <row r="19" spans="2:24" ht="17.100000000000001" customHeight="1" x14ac:dyDescent="0.3">
      <c r="B19" s="137">
        <v>15</v>
      </c>
      <c r="C19" s="137" t="s">
        <v>303</v>
      </c>
      <c r="D19" s="137">
        <f>Коеф!AC44</f>
        <v>25.43</v>
      </c>
      <c r="E19" s="412"/>
      <c r="F19" s="231">
        <v>1960</v>
      </c>
      <c r="G19" s="128"/>
      <c r="H19" s="128"/>
      <c r="I19" s="128"/>
      <c r="J19" s="106">
        <v>9</v>
      </c>
      <c r="K19" s="106" t="s">
        <v>159</v>
      </c>
      <c r="L19" s="106">
        <v>11.75</v>
      </c>
      <c r="M19" s="108">
        <f t="shared" si="0"/>
        <v>250.32</v>
      </c>
      <c r="N19" s="106">
        <v>84</v>
      </c>
      <c r="O19" s="106">
        <v>2.98</v>
      </c>
      <c r="P19" s="220"/>
      <c r="Q19" s="220"/>
      <c r="S19" s="112"/>
      <c r="T19" s="112"/>
      <c r="U19" s="112"/>
      <c r="V19" s="112"/>
    </row>
    <row r="20" spans="2:24" ht="17.100000000000001" customHeight="1" x14ac:dyDescent="0.3">
      <c r="B20" s="137">
        <v>16</v>
      </c>
      <c r="C20" s="137" t="s">
        <v>304</v>
      </c>
      <c r="D20" s="137">
        <f>Коеф!AC45</f>
        <v>29.89</v>
      </c>
      <c r="E20" s="412"/>
      <c r="F20" s="231">
        <v>2150</v>
      </c>
      <c r="G20" s="128"/>
      <c r="H20" s="128"/>
      <c r="I20" s="128"/>
      <c r="J20" s="106">
        <v>10</v>
      </c>
      <c r="K20" s="106" t="s">
        <v>161</v>
      </c>
      <c r="L20" s="106">
        <v>11.75</v>
      </c>
      <c r="M20" s="108">
        <f t="shared" si="0"/>
        <v>323.40000000000003</v>
      </c>
      <c r="N20" s="106">
        <v>84</v>
      </c>
      <c r="O20" s="106">
        <v>3.85</v>
      </c>
      <c r="P20" s="220"/>
      <c r="Q20" s="220"/>
      <c r="R20" s="115"/>
      <c r="S20" s="112"/>
      <c r="T20" s="112"/>
      <c r="U20" s="112"/>
      <c r="V20" s="112"/>
    </row>
    <row r="21" spans="2:24" ht="17.100000000000001" customHeight="1" x14ac:dyDescent="0.3">
      <c r="B21" s="137">
        <v>17</v>
      </c>
      <c r="C21" s="137" t="s">
        <v>566</v>
      </c>
      <c r="D21" s="137">
        <f>Коеф!AC46</f>
        <v>30.58</v>
      </c>
      <c r="E21" s="412"/>
      <c r="F21" s="231">
        <v>2200</v>
      </c>
      <c r="G21" s="128"/>
      <c r="H21" s="128"/>
      <c r="I21" s="128"/>
      <c r="J21" s="106">
        <v>11</v>
      </c>
      <c r="K21" s="106" t="s">
        <v>160</v>
      </c>
      <c r="L21" s="106">
        <v>11.75</v>
      </c>
      <c r="M21" s="108">
        <f t="shared" si="0"/>
        <v>405.72</v>
      </c>
      <c r="N21" s="106">
        <v>84</v>
      </c>
      <c r="O21" s="106">
        <v>4.83</v>
      </c>
      <c r="P21" s="220"/>
      <c r="Q21" s="220"/>
      <c r="R21" s="115"/>
      <c r="S21" s="112"/>
      <c r="T21" s="112"/>
      <c r="U21" s="112"/>
      <c r="V21" s="112"/>
    </row>
    <row r="22" spans="2:24" ht="16.8" customHeight="1" x14ac:dyDescent="0.3">
      <c r="B22" s="137">
        <v>18</v>
      </c>
      <c r="C22" s="137" t="s">
        <v>305</v>
      </c>
      <c r="D22" s="137">
        <f>Коеф!AC47</f>
        <v>31.71</v>
      </c>
      <c r="E22" s="412"/>
      <c r="F22" s="231">
        <v>2285</v>
      </c>
      <c r="G22" s="128"/>
      <c r="H22" s="128"/>
      <c r="I22" s="128"/>
      <c r="J22" s="106">
        <v>12</v>
      </c>
      <c r="K22" s="106" t="s">
        <v>162</v>
      </c>
      <c r="L22" s="106">
        <v>11.75</v>
      </c>
      <c r="M22" s="108">
        <f t="shared" si="0"/>
        <v>530.04</v>
      </c>
      <c r="N22" s="106">
        <v>84</v>
      </c>
      <c r="O22" s="106">
        <v>6.31</v>
      </c>
      <c r="P22" s="248"/>
      <c r="Q22" s="248"/>
      <c r="R22" s="115"/>
      <c r="S22" s="112"/>
      <c r="T22" s="112"/>
      <c r="U22" s="112"/>
      <c r="V22" s="112"/>
    </row>
    <row r="23" spans="2:24" ht="17.100000000000001" customHeight="1" x14ac:dyDescent="0.3">
      <c r="B23" s="137">
        <v>19</v>
      </c>
      <c r="C23" s="137" t="s">
        <v>306</v>
      </c>
      <c r="D23" s="137">
        <f>Коеф!AC48</f>
        <v>39.81</v>
      </c>
      <c r="E23" s="412"/>
      <c r="F23" s="231">
        <v>2870</v>
      </c>
      <c r="G23" s="128"/>
      <c r="H23" s="128"/>
      <c r="I23" s="128"/>
      <c r="J23" s="106">
        <v>13</v>
      </c>
      <c r="K23" s="106" t="s">
        <v>214</v>
      </c>
      <c r="L23" s="106">
        <v>11.75</v>
      </c>
      <c r="M23" s="108">
        <f t="shared" si="0"/>
        <v>672</v>
      </c>
      <c r="N23" s="106">
        <v>84</v>
      </c>
      <c r="O23" s="113">
        <v>8</v>
      </c>
      <c r="P23" s="220"/>
      <c r="Q23" s="423" t="s">
        <v>710</v>
      </c>
      <c r="R23" s="423"/>
      <c r="S23" s="423"/>
      <c r="T23" s="423"/>
      <c r="U23" s="423"/>
      <c r="V23" s="423"/>
      <c r="X23" s="358" t="s">
        <v>713</v>
      </c>
    </row>
    <row r="24" spans="2:24" ht="16.8" customHeight="1" x14ac:dyDescent="0.3">
      <c r="B24" s="137">
        <v>20</v>
      </c>
      <c r="C24" s="137" t="s">
        <v>307</v>
      </c>
      <c r="D24" s="137">
        <f>Коеф!AC49</f>
        <v>44.71</v>
      </c>
      <c r="E24" s="412"/>
      <c r="F24" s="231">
        <v>3220</v>
      </c>
      <c r="G24" s="128"/>
      <c r="H24" s="128"/>
      <c r="I24" s="128"/>
      <c r="J24" s="362" t="s">
        <v>109</v>
      </c>
      <c r="K24" s="384" t="s">
        <v>795</v>
      </c>
      <c r="L24" s="384"/>
      <c r="M24" s="384"/>
      <c r="N24" s="384"/>
      <c r="O24" s="384"/>
      <c r="P24" s="220"/>
      <c r="Q24" s="423"/>
      <c r="R24" s="423"/>
      <c r="S24" s="423"/>
      <c r="T24" s="423"/>
      <c r="U24" s="423"/>
      <c r="V24" s="423"/>
      <c r="X24" s="358"/>
    </row>
    <row r="25" spans="2:24" ht="17.100000000000001" customHeight="1" x14ac:dyDescent="0.3">
      <c r="B25" s="137">
        <v>21</v>
      </c>
      <c r="C25" s="137" t="s">
        <v>537</v>
      </c>
      <c r="D25" s="137">
        <f>Коеф!AC50</f>
        <v>45.99</v>
      </c>
      <c r="E25" s="412"/>
      <c r="F25" s="231">
        <v>3310</v>
      </c>
      <c r="G25" s="128"/>
      <c r="H25" s="128"/>
      <c r="I25" s="128"/>
      <c r="J25" s="362"/>
      <c r="K25" s="384"/>
      <c r="L25" s="384"/>
      <c r="M25" s="384"/>
      <c r="N25" s="384"/>
      <c r="O25" s="384"/>
      <c r="P25" s="220"/>
      <c r="Q25" s="424" t="s">
        <v>801</v>
      </c>
      <c r="R25" s="424"/>
      <c r="S25" s="424"/>
      <c r="T25" s="424"/>
      <c r="U25" s="424"/>
      <c r="V25" s="424"/>
      <c r="X25" s="224" t="s">
        <v>714</v>
      </c>
    </row>
    <row r="26" spans="2:24" ht="17.100000000000001" customHeight="1" x14ac:dyDescent="0.3">
      <c r="B26" s="137">
        <v>22</v>
      </c>
      <c r="C26" s="137" t="s">
        <v>308</v>
      </c>
      <c r="D26" s="137">
        <f>Коеф!AC51</f>
        <v>48.23</v>
      </c>
      <c r="E26" s="412"/>
      <c r="F26" s="231">
        <v>3475</v>
      </c>
      <c r="G26" s="128"/>
      <c r="H26" s="128"/>
      <c r="I26" s="128"/>
      <c r="J26" s="106">
        <v>1</v>
      </c>
      <c r="K26" s="360" t="s">
        <v>108</v>
      </c>
      <c r="L26" s="360" t="s">
        <v>149</v>
      </c>
      <c r="M26" s="122" t="s">
        <v>118</v>
      </c>
      <c r="N26" s="122" t="s">
        <v>118</v>
      </c>
      <c r="O26" s="360" t="s">
        <v>165</v>
      </c>
      <c r="P26" s="220"/>
      <c r="Q26" s="424"/>
      <c r="R26" s="424"/>
      <c r="S26" s="424"/>
      <c r="T26" s="424"/>
      <c r="U26" s="424"/>
      <c r="V26" s="424"/>
      <c r="X26" s="224" t="s">
        <v>715</v>
      </c>
    </row>
    <row r="27" spans="2:24" ht="17.100000000000001" customHeight="1" x14ac:dyDescent="0.3">
      <c r="B27" s="137">
        <v>23</v>
      </c>
      <c r="C27" s="137" t="s">
        <v>309</v>
      </c>
      <c r="D27" s="137">
        <f>Коеф!AC52</f>
        <v>61.29</v>
      </c>
      <c r="E27" s="412"/>
      <c r="F27" s="231">
        <v>4415</v>
      </c>
      <c r="G27" s="128"/>
      <c r="H27" s="128"/>
      <c r="I27" s="128"/>
      <c r="J27" s="106">
        <v>2</v>
      </c>
      <c r="K27" s="361"/>
      <c r="L27" s="361"/>
      <c r="M27" s="202" t="s">
        <v>250</v>
      </c>
      <c r="N27" s="202" t="s">
        <v>164</v>
      </c>
      <c r="O27" s="361"/>
      <c r="P27" s="220"/>
      <c r="Q27" s="425" t="s">
        <v>800</v>
      </c>
      <c r="R27" s="425"/>
      <c r="S27" s="425"/>
      <c r="T27" s="425"/>
      <c r="U27" s="425"/>
      <c r="V27" s="425"/>
      <c r="X27" s="224" t="s">
        <v>716</v>
      </c>
    </row>
    <row r="28" spans="2:24" ht="17.100000000000001" customHeight="1" x14ac:dyDescent="0.3">
      <c r="B28" s="137">
        <v>24</v>
      </c>
      <c r="C28" s="137" t="s">
        <v>310</v>
      </c>
      <c r="D28" s="137">
        <f>Коеф!AC53</f>
        <v>64.349999999999994</v>
      </c>
      <c r="E28" s="413"/>
      <c r="F28" s="231">
        <v>4635</v>
      </c>
      <c r="G28" s="128"/>
      <c r="H28" s="128"/>
      <c r="I28" s="128"/>
      <c r="J28" s="106">
        <v>3</v>
      </c>
      <c r="K28" s="106" t="s">
        <v>200</v>
      </c>
      <c r="L28" s="106">
        <v>11.75</v>
      </c>
      <c r="M28" s="108">
        <f>SUMPRODUCT(N28*O28)</f>
        <v>53.94</v>
      </c>
      <c r="N28" s="106">
        <f>N13+1</f>
        <v>87</v>
      </c>
      <c r="O28" s="106">
        <v>0.62</v>
      </c>
      <c r="P28" s="248"/>
      <c r="Q28" s="426"/>
      <c r="R28" s="426"/>
      <c r="S28" s="426"/>
      <c r="T28" s="426"/>
      <c r="U28" s="426"/>
      <c r="V28" s="426"/>
      <c r="X28" s="224" t="s">
        <v>717</v>
      </c>
    </row>
    <row r="29" spans="2:24" ht="17.100000000000001" customHeight="1" x14ac:dyDescent="0.3">
      <c r="B29" s="106"/>
      <c r="C29" s="106"/>
      <c r="D29" s="106"/>
      <c r="E29" s="106"/>
      <c r="F29" s="106"/>
      <c r="G29" s="128"/>
      <c r="H29" s="128"/>
      <c r="I29" s="128"/>
      <c r="J29" s="106">
        <v>4</v>
      </c>
      <c r="K29" s="106" t="s">
        <v>201</v>
      </c>
      <c r="L29" s="106">
        <v>11.75</v>
      </c>
      <c r="M29" s="108">
        <f t="shared" ref="M29:M37" si="1">SUMPRODUCT(N29*O29)</f>
        <v>76.540000000000006</v>
      </c>
      <c r="N29" s="106">
        <f>N14+1</f>
        <v>86</v>
      </c>
      <c r="O29" s="106">
        <v>0.89</v>
      </c>
      <c r="P29" s="104"/>
      <c r="Q29" s="104"/>
      <c r="R29" s="385" t="s">
        <v>673</v>
      </c>
      <c r="S29" s="385"/>
      <c r="T29" s="385"/>
      <c r="U29" s="385"/>
      <c r="X29" s="224" t="s">
        <v>718</v>
      </c>
    </row>
    <row r="30" spans="2:24" ht="17.100000000000001" customHeight="1" x14ac:dyDescent="0.3">
      <c r="B30" s="106">
        <v>1</v>
      </c>
      <c r="C30" s="106" t="s">
        <v>629</v>
      </c>
      <c r="D30" s="113">
        <f>Коеф!AC55</f>
        <v>15.03</v>
      </c>
      <c r="E30" s="360" t="s">
        <v>106</v>
      </c>
      <c r="F30" s="106">
        <v>1140</v>
      </c>
      <c r="G30" s="128"/>
      <c r="H30" s="128"/>
      <c r="I30" s="128"/>
      <c r="J30" s="106">
        <v>5</v>
      </c>
      <c r="K30" s="106" t="s">
        <v>202</v>
      </c>
      <c r="L30" s="106">
        <v>11.75</v>
      </c>
      <c r="M30" s="108">
        <f t="shared" si="1"/>
        <v>102.85</v>
      </c>
      <c r="N30" s="106">
        <f>N15+1</f>
        <v>85</v>
      </c>
      <c r="O30" s="106">
        <v>1.21</v>
      </c>
      <c r="P30" s="104"/>
      <c r="Q30" s="104"/>
      <c r="R30" s="385"/>
      <c r="S30" s="385"/>
      <c r="T30" s="385"/>
      <c r="U30" s="385"/>
      <c r="V30" s="104"/>
      <c r="X30" s="224" t="s">
        <v>719</v>
      </c>
    </row>
    <row r="31" spans="2:24" ht="17.100000000000001" customHeight="1" x14ac:dyDescent="0.3">
      <c r="B31" s="106">
        <v>2</v>
      </c>
      <c r="C31" s="106" t="s">
        <v>809</v>
      </c>
      <c r="D31" s="113">
        <f>Коеф!AC56</f>
        <v>17.53</v>
      </c>
      <c r="E31" s="369"/>
      <c r="F31" s="106">
        <v>1315</v>
      </c>
      <c r="G31" s="128"/>
      <c r="H31" s="128"/>
      <c r="I31" s="128"/>
      <c r="J31" s="106">
        <v>6</v>
      </c>
      <c r="K31" s="106" t="s">
        <v>203</v>
      </c>
      <c r="L31" s="106">
        <v>11.75</v>
      </c>
      <c r="M31" s="108">
        <f t="shared" si="1"/>
        <v>134.30000000000001</v>
      </c>
      <c r="N31" s="106">
        <f t="shared" ref="N31:N37" si="2">N16+1</f>
        <v>85</v>
      </c>
      <c r="O31" s="106">
        <v>1.58</v>
      </c>
      <c r="P31" s="220"/>
      <c r="Q31" s="220"/>
      <c r="R31" s="385" t="s">
        <v>273</v>
      </c>
      <c r="S31" s="385"/>
      <c r="T31" s="385"/>
      <c r="U31" s="385"/>
      <c r="V31" s="104"/>
      <c r="X31" s="224" t="s">
        <v>733</v>
      </c>
    </row>
    <row r="32" spans="2:24" ht="17.100000000000001" customHeight="1" x14ac:dyDescent="0.3">
      <c r="B32" s="106">
        <v>3</v>
      </c>
      <c r="C32" s="106" t="s">
        <v>646</v>
      </c>
      <c r="D32" s="113">
        <f>Коеф!AC57</f>
        <v>18.5</v>
      </c>
      <c r="E32" s="369"/>
      <c r="F32" s="106">
        <v>1390</v>
      </c>
      <c r="G32" s="128"/>
      <c r="H32" s="128"/>
      <c r="I32" s="128"/>
      <c r="J32" s="106">
        <v>7</v>
      </c>
      <c r="K32" s="106" t="s">
        <v>256</v>
      </c>
      <c r="L32" s="106">
        <v>11.75</v>
      </c>
      <c r="M32" s="108">
        <f t="shared" si="1"/>
        <v>170</v>
      </c>
      <c r="N32" s="106">
        <f t="shared" si="2"/>
        <v>85</v>
      </c>
      <c r="O32" s="113">
        <v>2</v>
      </c>
      <c r="P32" s="220"/>
      <c r="Q32" s="220"/>
      <c r="R32" s="385"/>
      <c r="S32" s="385"/>
      <c r="T32" s="385"/>
      <c r="U32" s="385"/>
      <c r="V32" s="220"/>
      <c r="X32" s="224" t="s">
        <v>734</v>
      </c>
    </row>
    <row r="33" spans="2:24" ht="17.100000000000001" customHeight="1" x14ac:dyDescent="0.3">
      <c r="B33" s="106">
        <v>4</v>
      </c>
      <c r="C33" s="106" t="s">
        <v>573</v>
      </c>
      <c r="D33" s="113">
        <f>Коеф!AC58</f>
        <v>19.21</v>
      </c>
      <c r="E33" s="369"/>
      <c r="F33" s="106">
        <v>1440</v>
      </c>
      <c r="G33" s="128"/>
      <c r="H33" s="128"/>
      <c r="I33" s="128"/>
      <c r="J33" s="106">
        <v>8</v>
      </c>
      <c r="K33" s="106" t="s">
        <v>204</v>
      </c>
      <c r="L33" s="106">
        <v>11.75</v>
      </c>
      <c r="M33" s="108">
        <f t="shared" si="1"/>
        <v>209.95000000000002</v>
      </c>
      <c r="N33" s="106">
        <f t="shared" si="2"/>
        <v>85</v>
      </c>
      <c r="O33" s="106">
        <v>2.4700000000000002</v>
      </c>
      <c r="P33" s="220"/>
      <c r="Q33" s="220"/>
      <c r="R33" s="385" t="s">
        <v>125</v>
      </c>
      <c r="S33" s="385"/>
      <c r="T33" s="385"/>
      <c r="U33" s="385"/>
      <c r="V33" s="220"/>
      <c r="X33" s="224" t="s">
        <v>735</v>
      </c>
    </row>
    <row r="34" spans="2:24" ht="17.100000000000001" customHeight="1" x14ac:dyDescent="0.3">
      <c r="B34" s="106">
        <v>5</v>
      </c>
      <c r="C34" s="106" t="s">
        <v>527</v>
      </c>
      <c r="D34" s="113">
        <f>Коеф!AC59</f>
        <v>21.324000000000002</v>
      </c>
      <c r="E34" s="369"/>
      <c r="F34" s="119">
        <v>1600</v>
      </c>
      <c r="G34" s="128"/>
      <c r="H34" s="128"/>
      <c r="I34" s="128"/>
      <c r="J34" s="106">
        <v>9</v>
      </c>
      <c r="K34" s="106" t="s">
        <v>205</v>
      </c>
      <c r="L34" s="106">
        <v>11.75</v>
      </c>
      <c r="M34" s="108">
        <f t="shared" si="1"/>
        <v>253.3</v>
      </c>
      <c r="N34" s="106">
        <f>N19+1</f>
        <v>85</v>
      </c>
      <c r="O34" s="106">
        <v>2.98</v>
      </c>
      <c r="P34" s="220"/>
      <c r="Q34" s="220"/>
      <c r="R34" s="385"/>
      <c r="S34" s="385"/>
      <c r="T34" s="385"/>
      <c r="U34" s="385"/>
      <c r="V34" s="220"/>
      <c r="X34" s="224" t="s">
        <v>736</v>
      </c>
    </row>
    <row r="35" spans="2:24" ht="17.100000000000001" customHeight="1" x14ac:dyDescent="0.3">
      <c r="B35" s="106">
        <v>6</v>
      </c>
      <c r="C35" s="106" t="s">
        <v>312</v>
      </c>
      <c r="D35" s="113">
        <f>Коеф!AC60</f>
        <v>22.05</v>
      </c>
      <c r="E35" s="369"/>
      <c r="F35" s="108">
        <v>1655</v>
      </c>
      <c r="G35" s="128"/>
      <c r="H35" s="128"/>
      <c r="I35" s="128"/>
      <c r="J35" s="106">
        <v>10</v>
      </c>
      <c r="K35" s="106" t="s">
        <v>251</v>
      </c>
      <c r="L35" s="106">
        <v>11.75</v>
      </c>
      <c r="M35" s="108">
        <f t="shared" si="1"/>
        <v>327.25</v>
      </c>
      <c r="N35" s="106">
        <f t="shared" si="2"/>
        <v>85</v>
      </c>
      <c r="O35" s="106">
        <v>3.85</v>
      </c>
      <c r="P35" s="220"/>
      <c r="Q35" s="220"/>
      <c r="R35" s="116"/>
      <c r="V35" s="220"/>
      <c r="X35" s="224" t="s">
        <v>737</v>
      </c>
    </row>
    <row r="36" spans="2:24" ht="17.100000000000001" customHeight="1" x14ac:dyDescent="0.3">
      <c r="B36" s="106">
        <v>7</v>
      </c>
      <c r="C36" s="106" t="s">
        <v>311</v>
      </c>
      <c r="D36" s="113">
        <f>Коеф!AC61</f>
        <v>24.64</v>
      </c>
      <c r="E36" s="369"/>
      <c r="F36" s="108">
        <v>1825</v>
      </c>
      <c r="G36" s="128"/>
      <c r="H36" s="128"/>
      <c r="I36" s="128"/>
      <c r="J36" s="106">
        <v>11</v>
      </c>
      <c r="K36" s="106" t="s">
        <v>241</v>
      </c>
      <c r="L36" s="106">
        <v>11.75</v>
      </c>
      <c r="M36" s="108">
        <f t="shared" si="1"/>
        <v>410.55</v>
      </c>
      <c r="N36" s="106">
        <f t="shared" si="2"/>
        <v>85</v>
      </c>
      <c r="O36" s="106">
        <v>4.83</v>
      </c>
      <c r="P36" s="220"/>
      <c r="Q36" s="220"/>
      <c r="R36" s="418" t="s">
        <v>712</v>
      </c>
      <c r="S36" s="418"/>
      <c r="T36" s="418"/>
      <c r="U36" s="419"/>
      <c r="V36" s="220"/>
      <c r="X36" s="224" t="s">
        <v>721</v>
      </c>
    </row>
    <row r="37" spans="2:24" ht="17.100000000000001" customHeight="1" x14ac:dyDescent="0.3">
      <c r="B37" s="106">
        <v>8</v>
      </c>
      <c r="C37" s="106" t="s">
        <v>313</v>
      </c>
      <c r="D37" s="113">
        <f>Коеф!AC62</f>
        <v>26.49</v>
      </c>
      <c r="E37" s="369"/>
      <c r="F37" s="108">
        <v>1960</v>
      </c>
      <c r="G37" s="128"/>
      <c r="H37" s="128"/>
      <c r="I37" s="128"/>
      <c r="J37" s="106">
        <v>12</v>
      </c>
      <c r="K37" s="106" t="s">
        <v>279</v>
      </c>
      <c r="L37" s="106">
        <v>11.75</v>
      </c>
      <c r="M37" s="108">
        <f t="shared" si="1"/>
        <v>536.35</v>
      </c>
      <c r="N37" s="106">
        <f t="shared" si="2"/>
        <v>85</v>
      </c>
      <c r="O37" s="113">
        <v>6.31</v>
      </c>
      <c r="P37" s="248"/>
      <c r="Q37" s="248"/>
      <c r="R37" s="420"/>
      <c r="S37" s="420"/>
      <c r="T37" s="420"/>
      <c r="U37" s="421"/>
      <c r="V37" s="220"/>
      <c r="X37" s="224" t="s">
        <v>720</v>
      </c>
    </row>
    <row r="38" spans="2:24" ht="17.100000000000001" customHeight="1" x14ac:dyDescent="0.3">
      <c r="B38" s="106">
        <v>9</v>
      </c>
      <c r="C38" s="106" t="s">
        <v>314</v>
      </c>
      <c r="D38" s="113">
        <f>Коеф!AC63</f>
        <v>28.66</v>
      </c>
      <c r="E38" s="369"/>
      <c r="F38" s="108">
        <v>2125</v>
      </c>
      <c r="G38" s="128"/>
      <c r="H38" s="128"/>
      <c r="I38" s="128"/>
      <c r="J38" s="384" t="s">
        <v>576</v>
      </c>
      <c r="K38" s="384"/>
      <c r="L38" s="384"/>
      <c r="M38" s="384"/>
      <c r="N38" s="384"/>
      <c r="O38" s="384"/>
      <c r="P38" s="220"/>
      <c r="Q38" s="220"/>
      <c r="R38" s="362" t="s">
        <v>109</v>
      </c>
      <c r="S38" s="360" t="s">
        <v>108</v>
      </c>
      <c r="T38" s="122" t="s">
        <v>118</v>
      </c>
      <c r="U38" s="360" t="s">
        <v>425</v>
      </c>
      <c r="V38" s="243"/>
      <c r="X38" s="225" t="s">
        <v>722</v>
      </c>
    </row>
    <row r="39" spans="2:24" ht="17.100000000000001" customHeight="1" x14ac:dyDescent="0.3">
      <c r="B39" s="106">
        <v>10</v>
      </c>
      <c r="C39" s="106" t="s">
        <v>315</v>
      </c>
      <c r="D39" s="113">
        <f>Коеф!AC64</f>
        <v>34.049999999999997</v>
      </c>
      <c r="E39" s="369"/>
      <c r="F39" s="108">
        <v>2520</v>
      </c>
      <c r="G39" s="128"/>
      <c r="H39" s="128"/>
      <c r="I39" s="128"/>
      <c r="J39" s="384"/>
      <c r="K39" s="384"/>
      <c r="L39" s="384"/>
      <c r="M39" s="384"/>
      <c r="N39" s="384"/>
      <c r="O39" s="384"/>
      <c r="P39" s="220"/>
      <c r="Q39" s="220"/>
      <c r="R39" s="362"/>
      <c r="S39" s="361"/>
      <c r="T39" s="202" t="s">
        <v>222</v>
      </c>
      <c r="U39" s="361"/>
      <c r="V39" s="243"/>
      <c r="X39" s="225" t="s">
        <v>723</v>
      </c>
    </row>
    <row r="40" spans="2:24" ht="17.100000000000001" customHeight="1" x14ac:dyDescent="0.3">
      <c r="B40" s="106">
        <v>11</v>
      </c>
      <c r="C40" s="106" t="s">
        <v>316</v>
      </c>
      <c r="D40" s="113">
        <f>Коеф!AC65</f>
        <v>36.25</v>
      </c>
      <c r="E40" s="369"/>
      <c r="F40" s="108">
        <v>2685</v>
      </c>
      <c r="G40" s="128"/>
      <c r="H40" s="128"/>
      <c r="I40" s="128"/>
      <c r="J40" s="362" t="s">
        <v>109</v>
      </c>
      <c r="K40" s="376" t="s">
        <v>108</v>
      </c>
      <c r="L40" s="377"/>
      <c r="M40" s="378"/>
      <c r="N40" s="382" t="s">
        <v>799</v>
      </c>
      <c r="O40" s="382" t="s">
        <v>577</v>
      </c>
      <c r="P40" s="220"/>
      <c r="Q40" s="220"/>
      <c r="R40" s="106">
        <v>1</v>
      </c>
      <c r="S40" s="202" t="s">
        <v>473</v>
      </c>
      <c r="T40" s="202">
        <f>N15+1</f>
        <v>85</v>
      </c>
      <c r="U40" s="202">
        <v>0.18</v>
      </c>
      <c r="V40" s="244"/>
      <c r="X40" s="225" t="s">
        <v>724</v>
      </c>
    </row>
    <row r="41" spans="2:24" ht="17.100000000000001" customHeight="1" x14ac:dyDescent="0.3">
      <c r="B41" s="106">
        <v>12</v>
      </c>
      <c r="C41" s="106" t="s">
        <v>317</v>
      </c>
      <c r="D41" s="113">
        <f>Коеф!AC66</f>
        <v>44.77</v>
      </c>
      <c r="E41" s="369"/>
      <c r="F41" s="108">
        <v>3315</v>
      </c>
      <c r="G41" s="128"/>
      <c r="H41" s="128"/>
      <c r="I41" s="128"/>
      <c r="J41" s="362"/>
      <c r="K41" s="379"/>
      <c r="L41" s="380"/>
      <c r="M41" s="381"/>
      <c r="N41" s="383"/>
      <c r="O41" s="383"/>
      <c r="P41" s="220"/>
      <c r="Q41" s="220"/>
      <c r="R41" s="106">
        <v>2</v>
      </c>
      <c r="S41" s="106" t="s">
        <v>389</v>
      </c>
      <c r="T41" s="202">
        <f>N15</f>
        <v>84</v>
      </c>
      <c r="U41" s="202">
        <v>0.26</v>
      </c>
      <c r="V41" s="220"/>
      <c r="X41" s="225" t="s">
        <v>725</v>
      </c>
    </row>
    <row r="42" spans="2:24" ht="17.100000000000001" customHeight="1" x14ac:dyDescent="0.3">
      <c r="B42" s="106">
        <v>13</v>
      </c>
      <c r="C42" s="106" t="s">
        <v>318</v>
      </c>
      <c r="D42" s="113">
        <f>Коеф!AC67</f>
        <v>48.14</v>
      </c>
      <c r="E42" s="361"/>
      <c r="F42" s="108">
        <v>3565</v>
      </c>
      <c r="G42" s="128"/>
      <c r="H42" s="128"/>
      <c r="I42" s="128"/>
      <c r="J42" s="406" t="s">
        <v>777</v>
      </c>
      <c r="K42" s="406"/>
      <c r="L42" s="406"/>
      <c r="M42" s="406"/>
      <c r="N42" s="406"/>
      <c r="O42" s="406"/>
      <c r="P42" s="248"/>
      <c r="Q42" s="248"/>
      <c r="R42" s="106">
        <v>3</v>
      </c>
      <c r="S42" s="106" t="s">
        <v>172</v>
      </c>
      <c r="T42" s="202">
        <f>N15</f>
        <v>84</v>
      </c>
      <c r="U42" s="106">
        <v>0.26</v>
      </c>
      <c r="V42" s="220"/>
      <c r="X42" s="225" t="s">
        <v>726</v>
      </c>
    </row>
    <row r="43" spans="2:24" ht="17.100000000000001" customHeight="1" x14ac:dyDescent="0.3">
      <c r="B43" s="137">
        <v>14</v>
      </c>
      <c r="C43" s="137" t="s">
        <v>315</v>
      </c>
      <c r="D43" s="232">
        <f>Коеф!AC68</f>
        <v>33.85</v>
      </c>
      <c r="E43" s="411" t="s">
        <v>107</v>
      </c>
      <c r="F43" s="231">
        <v>2610</v>
      </c>
      <c r="G43" s="128"/>
      <c r="H43" s="128"/>
      <c r="I43" s="128"/>
      <c r="J43" s="106">
        <v>1</v>
      </c>
      <c r="K43" s="359" t="s">
        <v>778</v>
      </c>
      <c r="L43" s="359"/>
      <c r="M43" s="359"/>
      <c r="N43" s="123" t="s">
        <v>819</v>
      </c>
      <c r="O43" s="226">
        <v>690</v>
      </c>
      <c r="P43" s="104"/>
      <c r="Q43" s="104"/>
      <c r="R43" s="106">
        <v>4</v>
      </c>
      <c r="S43" s="106" t="s">
        <v>206</v>
      </c>
      <c r="T43" s="202">
        <f>N15</f>
        <v>84</v>
      </c>
      <c r="U43" s="106">
        <v>0.32</v>
      </c>
      <c r="V43" s="220"/>
      <c r="X43" s="225" t="s">
        <v>727</v>
      </c>
    </row>
    <row r="44" spans="2:24" ht="17.100000000000001" customHeight="1" x14ac:dyDescent="0.3">
      <c r="B44" s="137">
        <v>15</v>
      </c>
      <c r="C44" s="137" t="s">
        <v>316</v>
      </c>
      <c r="D44" s="232">
        <f>Коеф!AC69</f>
        <v>39.58</v>
      </c>
      <c r="E44" s="412"/>
      <c r="F44" s="231">
        <v>3050</v>
      </c>
      <c r="G44" s="128"/>
      <c r="H44" s="128"/>
      <c r="I44" s="128"/>
      <c r="J44" s="106">
        <v>2</v>
      </c>
      <c r="K44" s="393" t="s">
        <v>779</v>
      </c>
      <c r="L44" s="394"/>
      <c r="M44" s="395"/>
      <c r="N44" s="233" t="s">
        <v>738</v>
      </c>
      <c r="O44" s="250">
        <v>760</v>
      </c>
      <c r="P44" s="104"/>
      <c r="Q44" s="104"/>
      <c r="R44" s="402" t="s">
        <v>698</v>
      </c>
      <c r="S44" s="402"/>
      <c r="T44" s="402"/>
      <c r="U44" s="402"/>
      <c r="V44" s="220"/>
      <c r="X44" s="225" t="s">
        <v>728</v>
      </c>
    </row>
    <row r="45" spans="2:24" ht="17.100000000000001" customHeight="1" x14ac:dyDescent="0.3">
      <c r="B45" s="137">
        <v>16</v>
      </c>
      <c r="C45" s="137" t="s">
        <v>812</v>
      </c>
      <c r="D45" s="232">
        <v>40.4</v>
      </c>
      <c r="E45" s="412"/>
      <c r="F45" s="231">
        <v>3000</v>
      </c>
      <c r="G45" s="128"/>
      <c r="H45" s="128"/>
      <c r="I45" s="128"/>
      <c r="J45" s="106">
        <v>3</v>
      </c>
      <c r="K45" s="363" t="s">
        <v>780</v>
      </c>
      <c r="L45" s="364"/>
      <c r="M45" s="365"/>
      <c r="N45" s="123" t="s">
        <v>739</v>
      </c>
      <c r="O45" s="226">
        <v>850</v>
      </c>
      <c r="P45" s="249"/>
      <c r="Q45" s="249"/>
      <c r="R45" s="402"/>
      <c r="S45" s="402"/>
      <c r="T45" s="402"/>
      <c r="U45" s="402"/>
      <c r="V45" s="220"/>
      <c r="X45" s="225" t="s">
        <v>729</v>
      </c>
    </row>
    <row r="46" spans="2:24" ht="17.100000000000001" customHeight="1" x14ac:dyDescent="0.3">
      <c r="B46" s="137">
        <v>17</v>
      </c>
      <c r="C46" s="137" t="s">
        <v>317</v>
      </c>
      <c r="D46" s="232">
        <f>Коеф!AC71</f>
        <v>46.91</v>
      </c>
      <c r="E46" s="412"/>
      <c r="F46" s="231">
        <v>3380</v>
      </c>
      <c r="G46" s="128"/>
      <c r="H46" s="128"/>
      <c r="I46" s="128"/>
      <c r="J46" s="106">
        <v>4</v>
      </c>
      <c r="K46" s="363" t="s">
        <v>781</v>
      </c>
      <c r="L46" s="364"/>
      <c r="M46" s="365"/>
      <c r="N46" s="123" t="s">
        <v>820</v>
      </c>
      <c r="O46" s="226">
        <v>1150</v>
      </c>
      <c r="P46" s="244"/>
      <c r="Q46" s="244"/>
      <c r="R46" s="362" t="s">
        <v>109</v>
      </c>
      <c r="S46" s="390" t="s">
        <v>108</v>
      </c>
      <c r="T46" s="386" t="s">
        <v>151</v>
      </c>
      <c r="U46" s="387"/>
      <c r="V46" s="220"/>
      <c r="X46" s="225" t="s">
        <v>730</v>
      </c>
    </row>
    <row r="47" spans="2:24" ht="17.100000000000001" customHeight="1" x14ac:dyDescent="0.3">
      <c r="B47" s="137">
        <v>18</v>
      </c>
      <c r="C47" s="137" t="s">
        <v>318</v>
      </c>
      <c r="D47" s="232">
        <f>Коеф!AC72</f>
        <v>49.33</v>
      </c>
      <c r="E47" s="412"/>
      <c r="F47" s="231">
        <v>3550</v>
      </c>
      <c r="G47" s="128"/>
      <c r="H47" s="128"/>
      <c r="I47" s="128"/>
      <c r="J47" s="106">
        <v>5</v>
      </c>
      <c r="K47" s="363" t="s">
        <v>782</v>
      </c>
      <c r="L47" s="364"/>
      <c r="M47" s="365"/>
      <c r="N47" s="123" t="s">
        <v>740</v>
      </c>
      <c r="O47" s="226">
        <v>1390</v>
      </c>
      <c r="P47" s="216"/>
      <c r="Q47" s="216"/>
      <c r="R47" s="362"/>
      <c r="S47" s="391"/>
      <c r="T47" s="388"/>
      <c r="U47" s="389"/>
      <c r="V47" s="220"/>
      <c r="X47" s="358" t="s">
        <v>731</v>
      </c>
    </row>
    <row r="48" spans="2:24" ht="17.100000000000001" customHeight="1" x14ac:dyDescent="0.3">
      <c r="B48" s="137">
        <v>19</v>
      </c>
      <c r="C48" s="137" t="s">
        <v>319</v>
      </c>
      <c r="D48" s="232">
        <f>Коеф!AC73</f>
        <v>61.9</v>
      </c>
      <c r="E48" s="412"/>
      <c r="F48" s="231">
        <v>4460</v>
      </c>
      <c r="G48" s="128"/>
      <c r="H48" s="128"/>
      <c r="I48" s="128"/>
      <c r="J48" s="106">
        <v>6</v>
      </c>
      <c r="K48" s="363" t="s">
        <v>783</v>
      </c>
      <c r="L48" s="364"/>
      <c r="M48" s="365"/>
      <c r="N48" s="123" t="s">
        <v>741</v>
      </c>
      <c r="O48" s="226">
        <v>1670</v>
      </c>
      <c r="P48" s="216"/>
      <c r="Q48" s="216"/>
      <c r="R48" s="106">
        <v>1</v>
      </c>
      <c r="S48" s="122" t="s">
        <v>444</v>
      </c>
      <c r="T48" s="371">
        <v>87</v>
      </c>
      <c r="U48" s="372"/>
      <c r="V48" s="220"/>
      <c r="X48" s="358"/>
    </row>
    <row r="49" spans="2:24" ht="17.100000000000001" customHeight="1" x14ac:dyDescent="0.3">
      <c r="B49" s="137">
        <v>20</v>
      </c>
      <c r="C49" s="137" t="s">
        <v>320</v>
      </c>
      <c r="D49" s="232">
        <f>Коеф!AC74</f>
        <v>69.430000000000007</v>
      </c>
      <c r="E49" s="412"/>
      <c r="F49" s="231">
        <v>5000</v>
      </c>
      <c r="G49" s="128"/>
      <c r="H49" s="128"/>
      <c r="I49" s="128"/>
      <c r="J49" s="106">
        <v>7</v>
      </c>
      <c r="K49" s="363" t="s">
        <v>784</v>
      </c>
      <c r="L49" s="364"/>
      <c r="M49" s="365"/>
      <c r="N49" s="123" t="s">
        <v>742</v>
      </c>
      <c r="O49" s="226">
        <v>2100</v>
      </c>
      <c r="P49" s="216"/>
      <c r="Q49" s="216"/>
      <c r="R49" s="106">
        <v>2</v>
      </c>
      <c r="S49" s="122" t="s">
        <v>248</v>
      </c>
      <c r="T49" s="371">
        <v>85</v>
      </c>
      <c r="U49" s="372"/>
      <c r="V49" s="220"/>
      <c r="X49" s="224" t="s">
        <v>714</v>
      </c>
    </row>
    <row r="50" spans="2:24" ht="17.100000000000001" customHeight="1" x14ac:dyDescent="0.3">
      <c r="B50" s="137">
        <v>21</v>
      </c>
      <c r="C50" s="137" t="s">
        <v>536</v>
      </c>
      <c r="D50" s="232">
        <f>Коеф!AC75</f>
        <v>70.5</v>
      </c>
      <c r="E50" s="412"/>
      <c r="F50" s="231">
        <v>5075</v>
      </c>
      <c r="G50" s="128"/>
      <c r="H50" s="128"/>
      <c r="I50" s="128"/>
      <c r="J50" s="106">
        <v>8</v>
      </c>
      <c r="K50" s="363" t="s">
        <v>785</v>
      </c>
      <c r="L50" s="364"/>
      <c r="M50" s="365"/>
      <c r="N50" s="123" t="s">
        <v>743</v>
      </c>
      <c r="O50" s="226">
        <v>760</v>
      </c>
      <c r="P50" s="216"/>
      <c r="Q50" s="216"/>
      <c r="R50" s="106">
        <v>3</v>
      </c>
      <c r="S50" s="122" t="s">
        <v>580</v>
      </c>
      <c r="T50" s="371">
        <v>85</v>
      </c>
      <c r="U50" s="372"/>
      <c r="V50" s="220"/>
      <c r="X50" s="224" t="s">
        <v>715</v>
      </c>
    </row>
    <row r="51" spans="2:24" ht="15.75" customHeight="1" x14ac:dyDescent="0.3">
      <c r="B51" s="137">
        <v>22</v>
      </c>
      <c r="C51" s="137" t="s">
        <v>321</v>
      </c>
      <c r="D51" s="232">
        <f>Коеф!AC76</f>
        <v>75.44</v>
      </c>
      <c r="E51" s="412"/>
      <c r="F51" s="231">
        <v>5430</v>
      </c>
      <c r="G51" s="128"/>
      <c r="H51" s="128"/>
      <c r="I51" s="128"/>
      <c r="J51" s="406" t="s">
        <v>790</v>
      </c>
      <c r="K51" s="406"/>
      <c r="L51" s="406"/>
      <c r="M51" s="406"/>
      <c r="N51" s="406"/>
      <c r="O51" s="406"/>
      <c r="P51" s="216"/>
      <c r="Q51" s="216"/>
      <c r="R51" s="106">
        <v>4</v>
      </c>
      <c r="S51" s="122" t="s">
        <v>579</v>
      </c>
      <c r="T51" s="371">
        <v>84</v>
      </c>
      <c r="U51" s="372"/>
      <c r="V51" s="220"/>
      <c r="X51" s="224" t="s">
        <v>765</v>
      </c>
    </row>
    <row r="52" spans="2:24" ht="17.100000000000001" customHeight="1" x14ac:dyDescent="0.3">
      <c r="B52" s="137">
        <v>23</v>
      </c>
      <c r="C52" s="137" t="s">
        <v>322</v>
      </c>
      <c r="D52" s="232">
        <f>Коеф!AC77</f>
        <v>95.32</v>
      </c>
      <c r="E52" s="412"/>
      <c r="F52" s="231">
        <v>6860</v>
      </c>
      <c r="G52" s="128"/>
      <c r="H52" s="128"/>
      <c r="I52" s="128"/>
      <c r="J52" s="106">
        <v>9</v>
      </c>
      <c r="K52" s="359" t="s">
        <v>780</v>
      </c>
      <c r="L52" s="359"/>
      <c r="M52" s="359"/>
      <c r="N52" s="123" t="s">
        <v>744</v>
      </c>
      <c r="O52" s="226">
        <v>680</v>
      </c>
      <c r="P52" s="216"/>
      <c r="Q52" s="216"/>
      <c r="R52" s="106">
        <v>5</v>
      </c>
      <c r="S52" s="122" t="s">
        <v>207</v>
      </c>
      <c r="T52" s="371">
        <v>84</v>
      </c>
      <c r="U52" s="372"/>
      <c r="V52" s="220"/>
      <c r="X52" s="224" t="s">
        <v>716</v>
      </c>
    </row>
    <row r="53" spans="2:24" ht="17.100000000000001" customHeight="1" x14ac:dyDescent="0.3">
      <c r="B53" s="137">
        <v>24</v>
      </c>
      <c r="C53" s="137" t="s">
        <v>323</v>
      </c>
      <c r="D53" s="232">
        <f>Коеф!AC78</f>
        <v>97.67</v>
      </c>
      <c r="E53" s="413"/>
      <c r="F53" s="231">
        <v>7035</v>
      </c>
      <c r="G53" s="128"/>
      <c r="H53" s="128"/>
      <c r="I53" s="128"/>
      <c r="J53" s="106">
        <v>10</v>
      </c>
      <c r="K53" s="359" t="s">
        <v>781</v>
      </c>
      <c r="L53" s="359"/>
      <c r="M53" s="359"/>
      <c r="N53" s="123" t="s">
        <v>745</v>
      </c>
      <c r="O53" s="226">
        <v>980</v>
      </c>
      <c r="P53" s="216"/>
      <c r="Q53" s="216"/>
      <c r="R53" s="106">
        <v>6</v>
      </c>
      <c r="S53" s="122" t="s">
        <v>445</v>
      </c>
      <c r="T53" s="371">
        <v>84</v>
      </c>
      <c r="U53" s="372"/>
      <c r="V53" s="220"/>
      <c r="X53" s="224" t="s">
        <v>732</v>
      </c>
    </row>
    <row r="54" spans="2:24" ht="17.100000000000001" customHeight="1" x14ac:dyDescent="0.3">
      <c r="B54" s="122"/>
      <c r="C54" s="122"/>
      <c r="D54" s="122"/>
      <c r="E54" s="122"/>
      <c r="F54" s="106"/>
      <c r="G54" s="128"/>
      <c r="H54" s="128"/>
      <c r="I54" s="128"/>
      <c r="J54" s="408" t="s">
        <v>797</v>
      </c>
      <c r="K54" s="409"/>
      <c r="L54" s="409"/>
      <c r="M54" s="409"/>
      <c r="N54" s="409"/>
      <c r="O54" s="410"/>
      <c r="P54" s="216"/>
      <c r="Q54" s="216"/>
      <c r="R54" s="106">
        <v>7</v>
      </c>
      <c r="S54" s="122" t="s">
        <v>446</v>
      </c>
      <c r="T54" s="371">
        <v>84</v>
      </c>
      <c r="U54" s="372"/>
      <c r="V54" s="220"/>
      <c r="X54" s="224" t="s">
        <v>717</v>
      </c>
    </row>
    <row r="55" spans="2:24" ht="17.100000000000001" customHeight="1" x14ac:dyDescent="0.3">
      <c r="B55" s="127">
        <v>1</v>
      </c>
      <c r="C55" s="127" t="s">
        <v>803</v>
      </c>
      <c r="D55" s="127">
        <v>7.59</v>
      </c>
      <c r="E55" s="360" t="s">
        <v>106</v>
      </c>
      <c r="F55" s="106">
        <f>Коеф!AE80</f>
        <v>700</v>
      </c>
      <c r="G55" s="392" t="s">
        <v>151</v>
      </c>
      <c r="H55" s="240"/>
      <c r="I55" s="240"/>
      <c r="J55" s="106">
        <v>11</v>
      </c>
      <c r="K55" s="359" t="s">
        <v>780</v>
      </c>
      <c r="L55" s="359"/>
      <c r="M55" s="359"/>
      <c r="N55" s="123" t="s">
        <v>739</v>
      </c>
      <c r="O55" s="226">
        <v>770</v>
      </c>
      <c r="P55" s="244"/>
      <c r="Q55" s="244"/>
      <c r="R55" s="106">
        <v>8</v>
      </c>
      <c r="S55" s="122" t="s">
        <v>208</v>
      </c>
      <c r="T55" s="371">
        <v>84</v>
      </c>
      <c r="U55" s="372"/>
      <c r="V55" s="220"/>
      <c r="X55" s="224" t="s">
        <v>766</v>
      </c>
    </row>
    <row r="56" spans="2:24" ht="17.100000000000001" customHeight="1" x14ac:dyDescent="0.3">
      <c r="B56" s="106">
        <v>2</v>
      </c>
      <c r="C56" s="127" t="s">
        <v>804</v>
      </c>
      <c r="D56" s="106">
        <v>10.64</v>
      </c>
      <c r="E56" s="361"/>
      <c r="F56" s="106">
        <f>Коеф!AE81</f>
        <v>970</v>
      </c>
      <c r="G56" s="392"/>
      <c r="H56" s="240"/>
      <c r="I56" s="240"/>
      <c r="J56" s="106">
        <v>12</v>
      </c>
      <c r="K56" s="359" t="s">
        <v>781</v>
      </c>
      <c r="L56" s="359"/>
      <c r="M56" s="359"/>
      <c r="N56" s="123" t="s">
        <v>837</v>
      </c>
      <c r="O56" s="226">
        <v>1060</v>
      </c>
      <c r="P56" s="216"/>
      <c r="Q56" s="216"/>
      <c r="R56" s="106">
        <v>9</v>
      </c>
      <c r="S56" s="122" t="s">
        <v>209</v>
      </c>
      <c r="T56" s="371">
        <v>84</v>
      </c>
      <c r="U56" s="372"/>
      <c r="V56" s="243"/>
      <c r="X56" s="224" t="s">
        <v>767</v>
      </c>
    </row>
    <row r="57" spans="2:24" ht="17.100000000000001" customHeight="1" x14ac:dyDescent="0.3">
      <c r="B57" s="134">
        <v>3</v>
      </c>
      <c r="C57" s="123" t="s">
        <v>594</v>
      </c>
      <c r="D57" s="123">
        <v>74</v>
      </c>
      <c r="E57" s="366" t="s">
        <v>107</v>
      </c>
      <c r="F57" s="106">
        <f>Коеф!AE82</f>
        <v>6660</v>
      </c>
      <c r="G57" s="123">
        <f>Коеф!AF82</f>
        <v>90</v>
      </c>
      <c r="H57" s="241"/>
      <c r="I57" s="241"/>
      <c r="J57" s="106"/>
      <c r="K57" s="406" t="s">
        <v>810</v>
      </c>
      <c r="L57" s="406"/>
      <c r="M57" s="406"/>
      <c r="N57" s="406"/>
      <c r="O57" s="406"/>
      <c r="P57" s="216"/>
      <c r="Q57" s="216"/>
      <c r="R57" s="106">
        <v>10</v>
      </c>
      <c r="S57" s="122" t="s">
        <v>661</v>
      </c>
      <c r="T57" s="371">
        <v>83</v>
      </c>
      <c r="U57" s="372"/>
      <c r="V57" s="243"/>
      <c r="X57" s="224" t="s">
        <v>718</v>
      </c>
    </row>
    <row r="58" spans="2:24" ht="17.100000000000001" customHeight="1" x14ac:dyDescent="0.3">
      <c r="B58" s="134">
        <v>4</v>
      </c>
      <c r="C58" s="123" t="s">
        <v>595</v>
      </c>
      <c r="D58" s="123">
        <v>290</v>
      </c>
      <c r="E58" s="367"/>
      <c r="F58" s="106">
        <f>Коеф!AE83</f>
        <v>26100</v>
      </c>
      <c r="G58" s="123">
        <f>Коеф!AF83</f>
        <v>90</v>
      </c>
      <c r="H58" s="241"/>
      <c r="I58" s="241"/>
      <c r="J58" s="106">
        <v>13</v>
      </c>
      <c r="K58" s="359" t="s">
        <v>798</v>
      </c>
      <c r="L58" s="359"/>
      <c r="M58" s="359"/>
      <c r="N58" s="123" t="s">
        <v>746</v>
      </c>
      <c r="O58" s="226">
        <v>3250</v>
      </c>
      <c r="P58" s="244"/>
      <c r="Q58" s="244"/>
      <c r="R58" s="106">
        <v>11</v>
      </c>
      <c r="S58" s="122" t="s">
        <v>210</v>
      </c>
      <c r="T58" s="371">
        <v>83</v>
      </c>
      <c r="U58" s="372"/>
      <c r="V58" s="220"/>
      <c r="X58" s="224" t="s">
        <v>719</v>
      </c>
    </row>
    <row r="59" spans="2:24" ht="17.100000000000001" customHeight="1" x14ac:dyDescent="0.3">
      <c r="B59" s="134">
        <v>5</v>
      </c>
      <c r="C59" s="123" t="s">
        <v>596</v>
      </c>
      <c r="D59" s="123">
        <v>360</v>
      </c>
      <c r="E59" s="367"/>
      <c r="F59" s="106">
        <f>Коеф!AE84</f>
        <v>32400</v>
      </c>
      <c r="G59" s="123">
        <f>Коеф!AF84</f>
        <v>90</v>
      </c>
      <c r="H59" s="241"/>
      <c r="I59" s="241"/>
      <c r="J59" s="106">
        <v>14</v>
      </c>
      <c r="K59" s="359" t="s">
        <v>811</v>
      </c>
      <c r="L59" s="359"/>
      <c r="M59" s="359"/>
      <c r="N59" s="123" t="s">
        <v>822</v>
      </c>
      <c r="O59" s="226">
        <v>2730</v>
      </c>
      <c r="P59" s="216"/>
      <c r="Q59" s="216"/>
      <c r="R59" s="106">
        <v>12</v>
      </c>
      <c r="S59" s="122" t="s">
        <v>447</v>
      </c>
      <c r="T59" s="371">
        <v>83</v>
      </c>
      <c r="U59" s="372"/>
      <c r="V59" s="220"/>
      <c r="X59" s="224" t="s">
        <v>733</v>
      </c>
    </row>
    <row r="60" spans="2:24" ht="17.100000000000001" customHeight="1" x14ac:dyDescent="0.3">
      <c r="B60" s="134">
        <v>6</v>
      </c>
      <c r="C60" s="123" t="s">
        <v>635</v>
      </c>
      <c r="D60" s="123">
        <v>440</v>
      </c>
      <c r="E60" s="368"/>
      <c r="F60" s="106">
        <f>Коеф!AE85</f>
        <v>39600</v>
      </c>
      <c r="G60" s="123">
        <f>Коеф!AF85</f>
        <v>90</v>
      </c>
      <c r="H60" s="241"/>
      <c r="I60" s="241"/>
      <c r="J60" s="406" t="s">
        <v>791</v>
      </c>
      <c r="K60" s="406"/>
      <c r="L60" s="406"/>
      <c r="M60" s="406"/>
      <c r="N60" s="406"/>
      <c r="O60" s="406"/>
      <c r="P60" s="244"/>
      <c r="Q60" s="244"/>
      <c r="R60" s="106">
        <v>13</v>
      </c>
      <c r="S60" s="122" t="s">
        <v>211</v>
      </c>
      <c r="T60" s="371">
        <v>83</v>
      </c>
      <c r="U60" s="372"/>
      <c r="V60" s="220"/>
      <c r="X60" s="224" t="s">
        <v>734</v>
      </c>
    </row>
    <row r="61" spans="2:24" ht="17.100000000000001" customHeight="1" x14ac:dyDescent="0.3">
      <c r="B61" s="123">
        <v>1</v>
      </c>
      <c r="C61" s="123" t="s">
        <v>707</v>
      </c>
      <c r="D61" s="228">
        <v>24.39</v>
      </c>
      <c r="E61" s="366" t="s">
        <v>523</v>
      </c>
      <c r="F61" s="108">
        <f>Коеф!AE86</f>
        <v>2243.88</v>
      </c>
      <c r="G61" s="123">
        <f>Коеф!AF86</f>
        <v>92</v>
      </c>
      <c r="H61" s="241"/>
      <c r="I61" s="241"/>
      <c r="J61" s="106">
        <v>15</v>
      </c>
      <c r="K61" s="359" t="s">
        <v>786</v>
      </c>
      <c r="L61" s="359"/>
      <c r="M61" s="359"/>
      <c r="N61" s="123" t="s">
        <v>747</v>
      </c>
      <c r="O61" s="226">
        <v>1640</v>
      </c>
      <c r="P61" s="216"/>
      <c r="Q61" s="216"/>
      <c r="R61" s="106">
        <v>14</v>
      </c>
      <c r="S61" s="122" t="s">
        <v>212</v>
      </c>
      <c r="T61" s="371">
        <v>83</v>
      </c>
      <c r="U61" s="372"/>
      <c r="V61" s="220"/>
      <c r="X61" s="224" t="s">
        <v>768</v>
      </c>
    </row>
    <row r="62" spans="2:24" ht="17.100000000000001" customHeight="1" x14ac:dyDescent="0.3">
      <c r="B62" s="123">
        <v>2</v>
      </c>
      <c r="C62" s="123" t="s">
        <v>813</v>
      </c>
      <c r="D62" s="228">
        <v>29.51</v>
      </c>
      <c r="E62" s="367"/>
      <c r="F62" s="108">
        <f>Коеф!AE87</f>
        <v>2714.92</v>
      </c>
      <c r="G62" s="123">
        <f>Коеф!AF87</f>
        <v>92</v>
      </c>
      <c r="H62" s="241"/>
      <c r="I62" s="241"/>
      <c r="J62" s="106">
        <v>16</v>
      </c>
      <c r="K62" s="359" t="s">
        <v>785</v>
      </c>
      <c r="L62" s="359"/>
      <c r="M62" s="359"/>
      <c r="N62" s="123" t="s">
        <v>748</v>
      </c>
      <c r="O62" s="226">
        <v>2000</v>
      </c>
      <c r="P62" s="216"/>
      <c r="Q62" s="216"/>
      <c r="R62" s="106">
        <v>15</v>
      </c>
      <c r="S62" s="122" t="s">
        <v>213</v>
      </c>
      <c r="T62" s="373">
        <v>83</v>
      </c>
      <c r="U62" s="374"/>
      <c r="V62" s="220"/>
      <c r="X62" s="224" t="s">
        <v>769</v>
      </c>
    </row>
    <row r="63" spans="2:24" ht="17.100000000000001" customHeight="1" x14ac:dyDescent="0.3">
      <c r="B63" s="123">
        <v>2</v>
      </c>
      <c r="C63" s="123" t="s">
        <v>708</v>
      </c>
      <c r="D63" s="228">
        <v>34.15</v>
      </c>
      <c r="E63" s="367"/>
      <c r="F63" s="108">
        <f>Коеф!AE88</f>
        <v>3141.7999999999997</v>
      </c>
      <c r="G63" s="123">
        <f>Коеф!AF88</f>
        <v>92</v>
      </c>
      <c r="H63" s="241"/>
      <c r="I63" s="241"/>
      <c r="J63" s="106">
        <v>17</v>
      </c>
      <c r="K63" s="359" t="s">
        <v>787</v>
      </c>
      <c r="L63" s="359"/>
      <c r="M63" s="359"/>
      <c r="N63" s="123" t="s">
        <v>749</v>
      </c>
      <c r="O63" s="226">
        <v>2490</v>
      </c>
      <c r="P63" s="244"/>
      <c r="Q63" s="244"/>
      <c r="R63" s="396" t="s">
        <v>697</v>
      </c>
      <c r="S63" s="397"/>
      <c r="T63" s="397"/>
      <c r="U63" s="398"/>
      <c r="V63" s="220"/>
      <c r="X63" s="224" t="s">
        <v>770</v>
      </c>
    </row>
    <row r="64" spans="2:24" ht="17.100000000000001" customHeight="1" x14ac:dyDescent="0.3">
      <c r="B64" s="123">
        <v>3</v>
      </c>
      <c r="C64" s="123" t="s">
        <v>709</v>
      </c>
      <c r="D64" s="228">
        <v>39.33</v>
      </c>
      <c r="E64" s="367"/>
      <c r="F64" s="108">
        <f>Коеф!AE89</f>
        <v>3618.3599999999997</v>
      </c>
      <c r="G64" s="123">
        <f>Коеф!AF89</f>
        <v>92</v>
      </c>
      <c r="H64" s="241"/>
      <c r="I64" s="241"/>
      <c r="J64" s="106">
        <v>18</v>
      </c>
      <c r="K64" s="359" t="s">
        <v>788</v>
      </c>
      <c r="L64" s="359"/>
      <c r="M64" s="359"/>
      <c r="N64" s="123" t="s">
        <v>821</v>
      </c>
      <c r="O64" s="226">
        <v>2750</v>
      </c>
      <c r="P64" s="216"/>
      <c r="Q64" s="216"/>
      <c r="R64" s="399"/>
      <c r="S64" s="400"/>
      <c r="T64" s="400"/>
      <c r="U64" s="401"/>
      <c r="V64" s="220"/>
      <c r="X64" s="224" t="s">
        <v>771</v>
      </c>
    </row>
    <row r="65" spans="2:24" ht="17.100000000000001" customHeight="1" x14ac:dyDescent="0.3">
      <c r="B65" s="123">
        <v>4</v>
      </c>
      <c r="C65" s="123" t="s">
        <v>636</v>
      </c>
      <c r="D65" s="228">
        <v>46.27</v>
      </c>
      <c r="E65" s="367"/>
      <c r="F65" s="108">
        <f>Коеф!AE90</f>
        <v>4256.84</v>
      </c>
      <c r="G65" s="123">
        <f>Коеф!AF90</f>
        <v>92</v>
      </c>
      <c r="H65" s="241"/>
      <c r="I65" s="241"/>
      <c r="J65" s="106">
        <v>19</v>
      </c>
      <c r="K65" s="359" t="s">
        <v>789</v>
      </c>
      <c r="L65" s="359"/>
      <c r="M65" s="359"/>
      <c r="N65" s="123" t="s">
        <v>750</v>
      </c>
      <c r="O65" s="226">
        <v>3150</v>
      </c>
      <c r="P65" s="216"/>
      <c r="Q65" s="216"/>
      <c r="R65" s="106">
        <v>1</v>
      </c>
      <c r="S65" s="202" t="s">
        <v>450</v>
      </c>
      <c r="T65" s="361">
        <v>117</v>
      </c>
      <c r="U65" s="361"/>
      <c r="V65" s="220"/>
      <c r="X65" s="224" t="s">
        <v>772</v>
      </c>
    </row>
    <row r="66" spans="2:24" ht="17.100000000000001" customHeight="1" x14ac:dyDescent="0.3">
      <c r="B66" s="123">
        <v>5</v>
      </c>
      <c r="C66" s="123" t="s">
        <v>619</v>
      </c>
      <c r="D66" s="228">
        <v>47.9</v>
      </c>
      <c r="E66" s="368"/>
      <c r="F66" s="108">
        <f>Коеф!AE91</f>
        <v>4406.8</v>
      </c>
      <c r="G66" s="123">
        <f>Коеф!AF91</f>
        <v>92</v>
      </c>
      <c r="H66" s="220"/>
      <c r="I66" s="220"/>
      <c r="J66" s="406" t="s">
        <v>792</v>
      </c>
      <c r="K66" s="406"/>
      <c r="L66" s="406"/>
      <c r="M66" s="406"/>
      <c r="N66" s="406"/>
      <c r="O66" s="406"/>
      <c r="P66" s="216"/>
      <c r="Q66" s="216"/>
      <c r="R66" s="106">
        <v>2</v>
      </c>
      <c r="S66" s="106" t="s">
        <v>451</v>
      </c>
      <c r="T66" s="370">
        <v>117</v>
      </c>
      <c r="U66" s="370"/>
      <c r="V66" s="220"/>
      <c r="X66" s="224" t="s">
        <v>773</v>
      </c>
    </row>
    <row r="67" spans="2:24" ht="17.100000000000001" customHeight="1" x14ac:dyDescent="0.3">
      <c r="B67" s="106">
        <v>1</v>
      </c>
      <c r="C67" s="123" t="s">
        <v>324</v>
      </c>
      <c r="D67" s="123">
        <v>300</v>
      </c>
      <c r="E67" s="360" t="s">
        <v>107</v>
      </c>
      <c r="F67" s="106">
        <f>Коеф!AE92</f>
        <v>21900</v>
      </c>
      <c r="G67" s="123">
        <f>Коеф!AF92</f>
        <v>73</v>
      </c>
      <c r="H67" s="220"/>
      <c r="I67" s="220"/>
      <c r="J67" s="106">
        <v>20</v>
      </c>
      <c r="K67" s="359" t="s">
        <v>786</v>
      </c>
      <c r="L67" s="359"/>
      <c r="M67" s="359"/>
      <c r="N67" s="123" t="s">
        <v>818</v>
      </c>
      <c r="O67" s="226">
        <v>1160</v>
      </c>
      <c r="P67" s="216"/>
      <c r="Q67" s="216"/>
      <c r="R67" s="106">
        <v>3</v>
      </c>
      <c r="S67" s="106" t="s">
        <v>656</v>
      </c>
      <c r="T67" s="370">
        <v>116</v>
      </c>
      <c r="U67" s="370"/>
      <c r="V67" s="220"/>
      <c r="X67" s="224" t="s">
        <v>774</v>
      </c>
    </row>
    <row r="68" spans="2:24" ht="17.100000000000001" customHeight="1" x14ac:dyDescent="0.3">
      <c r="B68" s="106">
        <v>2</v>
      </c>
      <c r="C68" s="123" t="s">
        <v>325</v>
      </c>
      <c r="D68" s="106">
        <v>368</v>
      </c>
      <c r="E68" s="369"/>
      <c r="F68" s="106">
        <f>Коеф!AE93</f>
        <v>26864</v>
      </c>
      <c r="G68" s="123">
        <f>Коеф!AF93</f>
        <v>73</v>
      </c>
      <c r="H68" s="220"/>
      <c r="I68" s="220"/>
      <c r="J68" s="106">
        <v>21</v>
      </c>
      <c r="K68" s="363" t="s">
        <v>785</v>
      </c>
      <c r="L68" s="364"/>
      <c r="M68" s="365"/>
      <c r="N68" s="123" t="s">
        <v>751</v>
      </c>
      <c r="O68" s="226">
        <v>1550</v>
      </c>
      <c r="P68" s="216"/>
      <c r="Q68" s="216"/>
      <c r="R68" s="106">
        <v>4</v>
      </c>
      <c r="S68" s="106" t="s">
        <v>452</v>
      </c>
      <c r="T68" s="370">
        <v>116</v>
      </c>
      <c r="U68" s="370"/>
      <c r="V68" s="220"/>
      <c r="X68" s="224" t="s">
        <v>775</v>
      </c>
    </row>
    <row r="69" spans="2:24" ht="17.100000000000001" customHeight="1" x14ac:dyDescent="0.3">
      <c r="B69" s="106">
        <v>3</v>
      </c>
      <c r="C69" s="123" t="s">
        <v>326</v>
      </c>
      <c r="D69" s="106">
        <v>436</v>
      </c>
      <c r="E69" s="369"/>
      <c r="F69" s="106">
        <f>Коеф!AE94</f>
        <v>31828</v>
      </c>
      <c r="G69" s="123">
        <f>Коеф!AF94</f>
        <v>73</v>
      </c>
      <c r="H69" s="220"/>
      <c r="I69" s="220"/>
      <c r="J69" s="106">
        <v>22</v>
      </c>
      <c r="K69" s="363" t="s">
        <v>787</v>
      </c>
      <c r="L69" s="364"/>
      <c r="M69" s="365"/>
      <c r="N69" s="123" t="s">
        <v>752</v>
      </c>
      <c r="O69" s="226">
        <v>1870</v>
      </c>
      <c r="P69" s="244"/>
      <c r="Q69" s="244"/>
      <c r="R69" s="106">
        <v>5</v>
      </c>
      <c r="S69" s="106" t="s">
        <v>657</v>
      </c>
      <c r="T69" s="370">
        <v>116</v>
      </c>
      <c r="U69" s="370"/>
      <c r="V69" s="243"/>
      <c r="X69" s="224" t="s">
        <v>776</v>
      </c>
    </row>
    <row r="70" spans="2:24" ht="17.100000000000001" customHeight="1" x14ac:dyDescent="0.3">
      <c r="B70" s="106">
        <v>4</v>
      </c>
      <c r="C70" s="123" t="s">
        <v>327</v>
      </c>
      <c r="D70" s="106">
        <v>573</v>
      </c>
      <c r="E70" s="369"/>
      <c r="F70" s="106">
        <f>Коеф!AE95</f>
        <v>41829</v>
      </c>
      <c r="G70" s="123">
        <f>Коеф!AF95</f>
        <v>73</v>
      </c>
      <c r="H70" s="220"/>
      <c r="I70" s="220"/>
      <c r="J70" s="106">
        <v>23</v>
      </c>
      <c r="K70" s="363" t="s">
        <v>788</v>
      </c>
      <c r="L70" s="364"/>
      <c r="M70" s="365"/>
      <c r="N70" s="123" t="s">
        <v>753</v>
      </c>
      <c r="O70" s="226">
        <v>2190</v>
      </c>
      <c r="P70" s="216"/>
      <c r="Q70" s="216"/>
      <c r="R70" s="106">
        <v>6</v>
      </c>
      <c r="S70" s="106" t="s">
        <v>453</v>
      </c>
      <c r="T70" s="370">
        <v>114</v>
      </c>
      <c r="U70" s="370"/>
      <c r="V70" s="243"/>
      <c r="X70" s="224" t="s">
        <v>764</v>
      </c>
    </row>
    <row r="71" spans="2:24" ht="17.100000000000001" customHeight="1" x14ac:dyDescent="0.3">
      <c r="B71" s="106">
        <v>5</v>
      </c>
      <c r="C71" s="123" t="s">
        <v>328</v>
      </c>
      <c r="D71" s="108">
        <v>715</v>
      </c>
      <c r="E71" s="369"/>
      <c r="F71" s="106">
        <f>Коеф!AE96</f>
        <v>52195</v>
      </c>
      <c r="G71" s="123">
        <f>Коеф!AF96</f>
        <v>73</v>
      </c>
      <c r="H71" s="220"/>
      <c r="I71" s="220"/>
      <c r="J71" s="106">
        <v>24</v>
      </c>
      <c r="K71" s="363" t="s">
        <v>789</v>
      </c>
      <c r="L71" s="364"/>
      <c r="M71" s="365"/>
      <c r="N71" s="123" t="s">
        <v>754</v>
      </c>
      <c r="O71" s="226">
        <v>2550</v>
      </c>
      <c r="P71" s="216"/>
      <c r="Q71" s="216"/>
      <c r="R71" s="106">
        <v>7</v>
      </c>
      <c r="S71" s="106" t="s">
        <v>496</v>
      </c>
      <c r="T71" s="370">
        <v>114</v>
      </c>
      <c r="U71" s="370"/>
      <c r="V71" s="220"/>
      <c r="X71" s="224" t="s">
        <v>763</v>
      </c>
    </row>
    <row r="72" spans="2:24" ht="17.100000000000001" customHeight="1" x14ac:dyDescent="0.3">
      <c r="B72" s="106">
        <v>6</v>
      </c>
      <c r="C72" s="123" t="s">
        <v>329</v>
      </c>
      <c r="D72" s="108">
        <v>850</v>
      </c>
      <c r="E72" s="369"/>
      <c r="F72" s="106">
        <f>Коеф!AE97</f>
        <v>63750</v>
      </c>
      <c r="G72" s="123">
        <f>Коеф!AF97</f>
        <v>75</v>
      </c>
      <c r="H72" s="220"/>
      <c r="I72" s="220"/>
      <c r="J72" s="106">
        <v>25</v>
      </c>
      <c r="K72" s="363" t="s">
        <v>816</v>
      </c>
      <c r="L72" s="364"/>
      <c r="M72" s="365"/>
      <c r="N72" s="123" t="s">
        <v>817</v>
      </c>
      <c r="O72" s="226">
        <v>4370</v>
      </c>
      <c r="P72" s="216"/>
      <c r="Q72" s="216"/>
      <c r="R72" s="106">
        <v>8</v>
      </c>
      <c r="S72" s="106" t="s">
        <v>495</v>
      </c>
      <c r="T72" s="370">
        <v>114</v>
      </c>
      <c r="U72" s="370"/>
      <c r="V72" s="220"/>
      <c r="X72" s="224" t="s">
        <v>755</v>
      </c>
    </row>
    <row r="73" spans="2:24" ht="17.100000000000001" customHeight="1" x14ac:dyDescent="0.3">
      <c r="B73" s="106">
        <v>7</v>
      </c>
      <c r="C73" s="123" t="s">
        <v>330</v>
      </c>
      <c r="D73" s="106">
        <v>1014</v>
      </c>
      <c r="E73" s="369"/>
      <c r="F73" s="106">
        <f>Коеф!AE98</f>
        <v>76050</v>
      </c>
      <c r="G73" s="123">
        <f>Коеф!AF98</f>
        <v>75</v>
      </c>
      <c r="H73" s="220"/>
      <c r="I73" s="220"/>
      <c r="J73" s="406" t="s">
        <v>824</v>
      </c>
      <c r="K73" s="406"/>
      <c r="L73" s="406"/>
      <c r="M73" s="406"/>
      <c r="N73" s="406"/>
      <c r="O73" s="406"/>
      <c r="P73" s="216"/>
      <c r="Q73" s="216"/>
      <c r="R73" s="106">
        <v>9</v>
      </c>
      <c r="S73" s="106" t="s">
        <v>658</v>
      </c>
      <c r="T73" s="370">
        <v>114</v>
      </c>
      <c r="U73" s="370"/>
      <c r="V73" s="220"/>
      <c r="X73" s="224" t="s">
        <v>756</v>
      </c>
    </row>
    <row r="74" spans="2:24" ht="15" customHeight="1" x14ac:dyDescent="0.3">
      <c r="B74" s="106">
        <v>8</v>
      </c>
      <c r="C74" s="123" t="s">
        <v>331</v>
      </c>
      <c r="D74" s="106">
        <v>1157</v>
      </c>
      <c r="E74" s="369"/>
      <c r="F74" s="106">
        <f>Коеф!AE99</f>
        <v>86775</v>
      </c>
      <c r="G74" s="123">
        <f>Коеф!AF99</f>
        <v>75</v>
      </c>
      <c r="H74" s="220"/>
      <c r="I74" s="220"/>
      <c r="J74" s="292">
        <v>26</v>
      </c>
      <c r="K74" s="403" t="s">
        <v>825</v>
      </c>
      <c r="L74" s="404"/>
      <c r="M74" s="405"/>
      <c r="N74" s="123" t="s">
        <v>831</v>
      </c>
      <c r="O74" s="293">
        <v>470</v>
      </c>
      <c r="P74" s="216"/>
      <c r="Q74" s="216"/>
      <c r="R74" s="106">
        <v>10</v>
      </c>
      <c r="S74" s="106" t="s">
        <v>659</v>
      </c>
      <c r="T74" s="370">
        <v>114</v>
      </c>
      <c r="U74" s="370"/>
      <c r="V74" s="220"/>
      <c r="X74" s="224" t="s">
        <v>757</v>
      </c>
    </row>
    <row r="75" spans="2:24" ht="15" customHeight="1" x14ac:dyDescent="0.3">
      <c r="B75" s="106">
        <v>9</v>
      </c>
      <c r="C75" s="123" t="s">
        <v>439</v>
      </c>
      <c r="D75" s="106">
        <v>1290</v>
      </c>
      <c r="E75" s="369"/>
      <c r="F75" s="106">
        <f>Коеф!AE100</f>
        <v>99330</v>
      </c>
      <c r="G75" s="123">
        <f>Коеф!AF100</f>
        <v>77</v>
      </c>
      <c r="H75" s="220"/>
      <c r="I75" s="220"/>
      <c r="J75" s="292">
        <v>27</v>
      </c>
      <c r="K75" s="403" t="s">
        <v>827</v>
      </c>
      <c r="L75" s="404"/>
      <c r="M75" s="405"/>
      <c r="N75" s="123" t="s">
        <v>832</v>
      </c>
      <c r="O75" s="293">
        <v>740</v>
      </c>
      <c r="P75" s="244"/>
      <c r="Q75" s="267"/>
      <c r="R75" s="106">
        <v>11</v>
      </c>
      <c r="S75" s="122" t="s">
        <v>660</v>
      </c>
      <c r="T75" s="370">
        <v>114</v>
      </c>
      <c r="U75" s="370"/>
      <c r="V75" s="220"/>
      <c r="X75" s="224" t="s">
        <v>758</v>
      </c>
    </row>
    <row r="76" spans="2:24" ht="15" customHeight="1" x14ac:dyDescent="0.3">
      <c r="B76" s="106">
        <v>10</v>
      </c>
      <c r="C76" s="123" t="s">
        <v>461</v>
      </c>
      <c r="D76" s="106">
        <v>1440</v>
      </c>
      <c r="E76" s="369"/>
      <c r="F76" s="106">
        <f>Коеф!AE101</f>
        <v>110880</v>
      </c>
      <c r="G76" s="123">
        <f>Коеф!AF101</f>
        <v>77</v>
      </c>
      <c r="H76" s="220"/>
      <c r="I76" s="220"/>
      <c r="J76" s="292">
        <v>28</v>
      </c>
      <c r="K76" s="403" t="s">
        <v>828</v>
      </c>
      <c r="L76" s="404"/>
      <c r="M76" s="405"/>
      <c r="N76" s="123" t="s">
        <v>833</v>
      </c>
      <c r="O76" s="293">
        <v>1060</v>
      </c>
      <c r="P76" s="216"/>
      <c r="Q76" s="216"/>
      <c r="R76" s="402" t="s">
        <v>696</v>
      </c>
      <c r="S76" s="402"/>
      <c r="T76" s="402"/>
      <c r="U76" s="402"/>
      <c r="V76" s="220"/>
      <c r="X76" s="224" t="s">
        <v>759</v>
      </c>
    </row>
    <row r="77" spans="2:24" ht="15" customHeight="1" x14ac:dyDescent="0.3">
      <c r="B77" s="106">
        <v>11</v>
      </c>
      <c r="C77" s="123" t="s">
        <v>472</v>
      </c>
      <c r="D77" s="106">
        <v>1570</v>
      </c>
      <c r="E77" s="369"/>
      <c r="F77" s="106">
        <f>Коеф!AE102</f>
        <v>130310</v>
      </c>
      <c r="G77" s="123">
        <f>Коеф!AF102</f>
        <v>83</v>
      </c>
      <c r="H77" s="220"/>
      <c r="I77" s="220"/>
      <c r="J77" s="292">
        <v>29</v>
      </c>
      <c r="K77" s="403" t="s">
        <v>829</v>
      </c>
      <c r="L77" s="404"/>
      <c r="M77" s="405"/>
      <c r="N77" s="123" t="s">
        <v>834</v>
      </c>
      <c r="O77" s="293">
        <v>1430</v>
      </c>
      <c r="R77" s="402"/>
      <c r="S77" s="402"/>
      <c r="T77" s="402"/>
      <c r="U77" s="402"/>
      <c r="V77" s="241"/>
      <c r="W77" s="117"/>
      <c r="X77" s="224" t="s">
        <v>760</v>
      </c>
    </row>
    <row r="78" spans="2:24" ht="15" customHeight="1" x14ac:dyDescent="0.3">
      <c r="B78" s="106">
        <v>12</v>
      </c>
      <c r="C78" s="123" t="s">
        <v>332</v>
      </c>
      <c r="D78" s="106">
        <v>1805</v>
      </c>
      <c r="E78" s="369"/>
      <c r="F78" s="106">
        <f>Коеф!AE103</f>
        <v>149815</v>
      </c>
      <c r="G78" s="123">
        <f>Коеф!AF103</f>
        <v>83</v>
      </c>
      <c r="H78" s="220"/>
      <c r="I78" s="220"/>
      <c r="J78" s="292">
        <v>30</v>
      </c>
      <c r="K78" s="403" t="s">
        <v>830</v>
      </c>
      <c r="L78" s="404"/>
      <c r="M78" s="405"/>
      <c r="N78" s="123" t="s">
        <v>835</v>
      </c>
      <c r="O78" s="293">
        <v>1680</v>
      </c>
      <c r="R78" s="106">
        <v>1</v>
      </c>
      <c r="S78" s="127" t="s">
        <v>669</v>
      </c>
      <c r="T78" s="370">
        <v>80</v>
      </c>
      <c r="U78" s="370"/>
      <c r="V78" s="241"/>
      <c r="X78" s="224" t="s">
        <v>761</v>
      </c>
    </row>
    <row r="79" spans="2:24" ht="15" customHeight="1" x14ac:dyDescent="0.3">
      <c r="B79" s="106">
        <v>13</v>
      </c>
      <c r="C79" s="123" t="s">
        <v>469</v>
      </c>
      <c r="D79" s="106">
        <v>2160</v>
      </c>
      <c r="E79" s="369"/>
      <c r="F79" s="106">
        <f>Коеф!AE104</f>
        <v>179280</v>
      </c>
      <c r="G79" s="123">
        <f>Коеф!AF104</f>
        <v>83</v>
      </c>
      <c r="H79" s="220"/>
      <c r="I79" s="220"/>
      <c r="J79" s="292">
        <v>31</v>
      </c>
      <c r="K79" s="403" t="s">
        <v>826</v>
      </c>
      <c r="L79" s="404"/>
      <c r="M79" s="405"/>
      <c r="N79" s="123" t="s">
        <v>836</v>
      </c>
      <c r="O79" s="293">
        <v>1930</v>
      </c>
      <c r="R79" s="106">
        <v>2</v>
      </c>
      <c r="S79" s="127" t="s">
        <v>670</v>
      </c>
      <c r="T79" s="370">
        <v>78</v>
      </c>
      <c r="U79" s="370"/>
    </row>
    <row r="80" spans="2:24" ht="15" customHeight="1" x14ac:dyDescent="0.3">
      <c r="B80" s="106">
        <v>14</v>
      </c>
      <c r="C80" s="123" t="s">
        <v>466</v>
      </c>
      <c r="D80" s="106">
        <v>2915</v>
      </c>
      <c r="E80" s="361"/>
      <c r="F80" s="106">
        <f>Коеф!AE105</f>
        <v>241945</v>
      </c>
      <c r="G80" s="123">
        <f>Коеф!AF105</f>
        <v>83</v>
      </c>
      <c r="J80" s="408" t="s">
        <v>794</v>
      </c>
      <c r="K80" s="409"/>
      <c r="L80" s="409"/>
      <c r="M80" s="409"/>
      <c r="N80" s="409"/>
      <c r="O80" s="410"/>
      <c r="R80" s="106">
        <v>3</v>
      </c>
      <c r="S80" s="127" t="s">
        <v>671</v>
      </c>
      <c r="T80" s="370">
        <v>78</v>
      </c>
      <c r="U80" s="370"/>
    </row>
    <row r="81" spans="2:21" ht="15" customHeight="1" x14ac:dyDescent="0.3">
      <c r="B81" s="124"/>
      <c r="C81" s="125"/>
      <c r="D81" s="126"/>
      <c r="E81" s="126"/>
      <c r="F81" s="126"/>
      <c r="J81" s="106">
        <v>32</v>
      </c>
      <c r="K81" s="363" t="s">
        <v>793</v>
      </c>
      <c r="L81" s="364"/>
      <c r="M81" s="365"/>
      <c r="N81" s="123">
        <v>75</v>
      </c>
      <c r="O81" s="226">
        <v>4400</v>
      </c>
      <c r="R81" s="106">
        <v>4</v>
      </c>
      <c r="S81" s="127" t="s">
        <v>672</v>
      </c>
      <c r="T81" s="370">
        <v>78</v>
      </c>
      <c r="U81" s="370"/>
    </row>
    <row r="82" spans="2:21" ht="15" customHeight="1" x14ac:dyDescent="0.3">
      <c r="K82" s="105"/>
      <c r="R82" s="106">
        <v>5</v>
      </c>
      <c r="S82" s="252" t="s">
        <v>807</v>
      </c>
      <c r="T82" s="363">
        <v>155</v>
      </c>
      <c r="U82" s="365"/>
    </row>
    <row r="83" spans="2:21" ht="15" customHeight="1" x14ac:dyDescent="0.3"/>
    <row r="84" spans="2:21" ht="15" customHeight="1" x14ac:dyDescent="0.3"/>
    <row r="85" spans="2:21" ht="15" customHeight="1" x14ac:dyDescent="0.3"/>
    <row r="86" spans="2:21" ht="15" customHeight="1" x14ac:dyDescent="0.3"/>
    <row r="87" spans="2:21" ht="15" customHeight="1" x14ac:dyDescent="0.3"/>
    <row r="88" spans="2:21" ht="15" customHeight="1" x14ac:dyDescent="0.3"/>
    <row r="89" spans="2:21" ht="15" customHeight="1" x14ac:dyDescent="0.3"/>
    <row r="90" spans="2:21" ht="15" customHeight="1" x14ac:dyDescent="0.3"/>
    <row r="91" spans="2:21" ht="15" customHeight="1" x14ac:dyDescent="0.3"/>
    <row r="92" spans="2:21" ht="15" customHeight="1" x14ac:dyDescent="0.3"/>
    <row r="93" spans="2:21" ht="15" customHeight="1" x14ac:dyDescent="0.3"/>
    <row r="94" spans="2:21" ht="15" customHeight="1" x14ac:dyDescent="0.3"/>
    <row r="95" spans="2:21" ht="15" customHeight="1" x14ac:dyDescent="0.3"/>
    <row r="96" spans="2:21" ht="15" customHeight="1" x14ac:dyDescent="0.3">
      <c r="F96" s="103" t="s">
        <v>460</v>
      </c>
    </row>
  </sheetData>
  <mergeCells count="126">
    <mergeCell ref="K56:M56"/>
    <mergeCell ref="K53:M53"/>
    <mergeCell ref="K55:M55"/>
    <mergeCell ref="T65:U65"/>
    <mergeCell ref="T55:U55"/>
    <mergeCell ref="T53:U53"/>
    <mergeCell ref="J54:O54"/>
    <mergeCell ref="T57:U57"/>
    <mergeCell ref="T54:U54"/>
    <mergeCell ref="K57:O57"/>
    <mergeCell ref="T73:U73"/>
    <mergeCell ref="T72:U72"/>
    <mergeCell ref="T78:U78"/>
    <mergeCell ref="T79:U79"/>
    <mergeCell ref="K71:M71"/>
    <mergeCell ref="K64:M64"/>
    <mergeCell ref="K62:M62"/>
    <mergeCell ref="K63:M63"/>
    <mergeCell ref="T69:U69"/>
    <mergeCell ref="T71:U71"/>
    <mergeCell ref="K65:M65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R44:U45"/>
    <mergeCell ref="R36:U37"/>
    <mergeCell ref="J1:X3"/>
    <mergeCell ref="Q23:V24"/>
    <mergeCell ref="Q25:V26"/>
    <mergeCell ref="Q27:V28"/>
    <mergeCell ref="R7:X8"/>
    <mergeCell ref="R9:X10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9:M49"/>
    <mergeCell ref="K58:M58"/>
    <mergeCell ref="K59:M59"/>
    <mergeCell ref="K61:M61"/>
    <mergeCell ref="K52:M52"/>
    <mergeCell ref="E43:E53"/>
    <mergeCell ref="T82:U82"/>
    <mergeCell ref="T81:U81"/>
    <mergeCell ref="K81:M81"/>
    <mergeCell ref="R76:U77"/>
    <mergeCell ref="T74:U74"/>
    <mergeCell ref="T75:U75"/>
    <mergeCell ref="T60:U60"/>
    <mergeCell ref="T59:U59"/>
    <mergeCell ref="T56:U56"/>
    <mergeCell ref="K78:M78"/>
    <mergeCell ref="T70:U70"/>
    <mergeCell ref="T68:U68"/>
    <mergeCell ref="T67:U67"/>
    <mergeCell ref="K67:M67"/>
    <mergeCell ref="K68:M68"/>
    <mergeCell ref="K69:M69"/>
    <mergeCell ref="K79:M79"/>
    <mergeCell ref="J73:O73"/>
    <mergeCell ref="K74:M74"/>
    <mergeCell ref="K75:M75"/>
    <mergeCell ref="K76:M76"/>
    <mergeCell ref="K77:M77"/>
    <mergeCell ref="T80:U80"/>
    <mergeCell ref="K72:M72"/>
    <mergeCell ref="E61:E66"/>
    <mergeCell ref="E30:E42"/>
    <mergeCell ref="T66:U66"/>
    <mergeCell ref="T61:U61"/>
    <mergeCell ref="T62:U62"/>
    <mergeCell ref="T58:U58"/>
    <mergeCell ref="R11:X12"/>
    <mergeCell ref="K40:M41"/>
    <mergeCell ref="N40:N41"/>
    <mergeCell ref="O40:O41"/>
    <mergeCell ref="J38:O39"/>
    <mergeCell ref="R29:U30"/>
    <mergeCell ref="R31:U32"/>
    <mergeCell ref="R33:U34"/>
    <mergeCell ref="R38:R39"/>
    <mergeCell ref="T46:U47"/>
    <mergeCell ref="K46:M46"/>
    <mergeCell ref="S46:S47"/>
    <mergeCell ref="G55:G56"/>
    <mergeCell ref="K44:M44"/>
    <mergeCell ref="K45:M45"/>
    <mergeCell ref="T52:U52"/>
    <mergeCell ref="K50:M50"/>
    <mergeCell ref="R63:U64"/>
    <mergeCell ref="S4:W6"/>
    <mergeCell ref="X47:X48"/>
    <mergeCell ref="X23:X24"/>
    <mergeCell ref="K43:M43"/>
    <mergeCell ref="U38:U39"/>
    <mergeCell ref="S38:S39"/>
    <mergeCell ref="R46:R47"/>
    <mergeCell ref="K47:M47"/>
    <mergeCell ref="K48:M48"/>
  </mergeCells>
  <phoneticPr fontId="11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3"/>
  <sheetViews>
    <sheetView topLeftCell="C61" zoomScale="85" zoomScaleNormal="85" zoomScaleSheetLayoutView="100" workbookViewId="0">
      <selection activeCell="I85" sqref="I85:I100"/>
    </sheetView>
  </sheetViews>
  <sheetFormatPr defaultColWidth="9.109375" defaultRowHeight="10.050000000000001" customHeight="1" x14ac:dyDescent="0.3"/>
  <cols>
    <col min="1" max="1" width="6.33203125" style="103" customWidth="1"/>
    <col min="2" max="2" width="16.88671875" style="103" bestFit="1" customWidth="1"/>
    <col min="3" max="3" width="16.21875" style="103" bestFit="1" customWidth="1"/>
    <col min="4" max="4" width="10.109375" style="346" customWidth="1"/>
    <col min="5" max="5" width="8.44140625" style="103" customWidth="1"/>
    <col min="6" max="6" width="5" style="103" customWidth="1"/>
    <col min="7" max="7" width="16.88671875" style="103" bestFit="1" customWidth="1"/>
    <col min="8" max="8" width="16.21875" style="103" bestFit="1" customWidth="1"/>
    <col min="9" max="9" width="12" style="103" customWidth="1"/>
    <col min="10" max="10" width="11.33203125" style="103" customWidth="1"/>
    <col min="11" max="11" width="5.33203125" style="103" customWidth="1"/>
    <col min="12" max="12" width="22.21875" style="103" bestFit="1" customWidth="1"/>
    <col min="13" max="13" width="16.21875" style="103" bestFit="1" customWidth="1"/>
    <col min="14" max="14" width="11.33203125" style="103" customWidth="1"/>
    <col min="15" max="15" width="11.109375" style="103" customWidth="1"/>
    <col min="16" max="16" width="5" style="103" customWidth="1"/>
    <col min="17" max="17" width="34.6640625" style="103" bestFit="1" customWidth="1"/>
    <col min="18" max="18" width="13.109375" style="103" customWidth="1"/>
    <col min="19" max="19" width="9.5546875" style="103" customWidth="1"/>
    <col min="20" max="21" width="9.109375" style="103" customWidth="1"/>
    <col min="22" max="16384" width="9.109375" style="103"/>
  </cols>
  <sheetData>
    <row r="1" spans="1:19" ht="19.2" customHeight="1" x14ac:dyDescent="0.3">
      <c r="A1" s="441" t="s">
        <v>549</v>
      </c>
      <c r="B1" s="442"/>
      <c r="C1" s="443"/>
      <c r="E1" s="118"/>
      <c r="F1" s="441" t="s">
        <v>550</v>
      </c>
      <c r="G1" s="442"/>
      <c r="H1" s="443"/>
      <c r="K1" s="441" t="s">
        <v>553</v>
      </c>
      <c r="L1" s="442"/>
      <c r="M1" s="443"/>
      <c r="N1" s="128"/>
      <c r="P1" s="450" t="s">
        <v>678</v>
      </c>
      <c r="Q1" s="450"/>
      <c r="R1" s="450"/>
    </row>
    <row r="2" spans="1:19" ht="10.050000000000001" customHeight="1" x14ac:dyDescent="0.3">
      <c r="A2" s="268" t="s">
        <v>0</v>
      </c>
      <c r="B2" s="268" t="s">
        <v>1</v>
      </c>
      <c r="C2" s="268" t="s">
        <v>426</v>
      </c>
      <c r="D2" s="271"/>
      <c r="E2" s="117"/>
      <c r="F2" s="268" t="s">
        <v>0</v>
      </c>
      <c r="G2" s="268" t="s">
        <v>1</v>
      </c>
      <c r="H2" s="268" t="s">
        <v>426</v>
      </c>
      <c r="I2" s="117"/>
      <c r="J2" s="117"/>
      <c r="K2" s="268" t="s">
        <v>0</v>
      </c>
      <c r="L2" s="268" t="s">
        <v>1</v>
      </c>
      <c r="M2" s="268" t="s">
        <v>426</v>
      </c>
      <c r="N2" s="253"/>
      <c r="O2" s="117"/>
      <c r="P2" s="451"/>
      <c r="Q2" s="451"/>
      <c r="R2" s="451"/>
      <c r="S2" s="121"/>
    </row>
    <row r="3" spans="1:19" ht="10.050000000000001" customHeight="1" x14ac:dyDescent="0.3">
      <c r="A3" s="268">
        <v>1</v>
      </c>
      <c r="B3" s="268" t="s">
        <v>571</v>
      </c>
      <c r="C3" s="268">
        <v>36</v>
      </c>
      <c r="D3" s="271"/>
      <c r="E3" s="117"/>
      <c r="F3" s="268">
        <v>1</v>
      </c>
      <c r="G3" s="268" t="s">
        <v>63</v>
      </c>
      <c r="H3" s="268">
        <v>30</v>
      </c>
      <c r="I3" s="275"/>
      <c r="J3" s="117"/>
      <c r="K3" s="268">
        <v>1</v>
      </c>
      <c r="L3" s="268" t="s">
        <v>600</v>
      </c>
      <c r="M3" s="268">
        <v>53</v>
      </c>
      <c r="N3" s="271"/>
      <c r="O3" s="117"/>
      <c r="P3" s="268" t="s">
        <v>0</v>
      </c>
      <c r="Q3" s="268" t="s">
        <v>1</v>
      </c>
      <c r="R3" s="274" t="s">
        <v>275</v>
      </c>
      <c r="S3" s="271"/>
    </row>
    <row r="4" spans="1:19" ht="10.050000000000001" customHeight="1" x14ac:dyDescent="0.3">
      <c r="A4" s="268">
        <v>2</v>
      </c>
      <c r="B4" s="268" t="s">
        <v>16</v>
      </c>
      <c r="C4" s="272">
        <v>40</v>
      </c>
      <c r="D4" s="271"/>
      <c r="E4" s="273"/>
      <c r="F4" s="268">
        <v>2</v>
      </c>
      <c r="G4" s="268" t="s">
        <v>64</v>
      </c>
      <c r="H4" s="268">
        <v>33</v>
      </c>
      <c r="I4" s="275"/>
      <c r="J4" s="117"/>
      <c r="K4" s="268">
        <v>2</v>
      </c>
      <c r="L4" s="268" t="s">
        <v>599</v>
      </c>
      <c r="M4" s="272">
        <v>63</v>
      </c>
      <c r="N4" s="271"/>
      <c r="O4" s="117"/>
      <c r="P4" s="268">
        <v>1</v>
      </c>
      <c r="Q4" s="268" t="s">
        <v>687</v>
      </c>
      <c r="R4" s="268">
        <v>73</v>
      </c>
      <c r="S4" s="271"/>
    </row>
    <row r="5" spans="1:19" ht="10.050000000000001" customHeight="1" x14ac:dyDescent="0.3">
      <c r="A5" s="268">
        <v>3</v>
      </c>
      <c r="B5" s="268" t="s">
        <v>254</v>
      </c>
      <c r="C5" s="272">
        <v>43</v>
      </c>
      <c r="D5" s="271"/>
      <c r="E5" s="273"/>
      <c r="F5" s="268">
        <v>3</v>
      </c>
      <c r="G5" s="268" t="s">
        <v>540</v>
      </c>
      <c r="H5" s="268">
        <v>36</v>
      </c>
      <c r="I5" s="275"/>
      <c r="J5" s="117"/>
      <c r="K5" s="268">
        <v>3</v>
      </c>
      <c r="L5" s="268" t="s">
        <v>130</v>
      </c>
      <c r="M5" s="272">
        <v>71</v>
      </c>
      <c r="N5" s="271"/>
      <c r="O5" s="117"/>
      <c r="P5" s="268">
        <v>2</v>
      </c>
      <c r="Q5" s="268" t="s">
        <v>688</v>
      </c>
      <c r="R5" s="268">
        <v>94</v>
      </c>
      <c r="S5" s="271"/>
    </row>
    <row r="6" spans="1:19" ht="10.050000000000001" customHeight="1" x14ac:dyDescent="0.3">
      <c r="A6" s="268">
        <v>4</v>
      </c>
      <c r="B6" s="268" t="s">
        <v>190</v>
      </c>
      <c r="C6" s="272">
        <v>47</v>
      </c>
      <c r="D6" s="271"/>
      <c r="E6" s="273"/>
      <c r="F6" s="268">
        <v>4</v>
      </c>
      <c r="G6" s="268" t="s">
        <v>65</v>
      </c>
      <c r="H6" s="268">
        <v>40</v>
      </c>
      <c r="I6" s="275"/>
      <c r="J6" s="117"/>
      <c r="K6" s="268">
        <v>4</v>
      </c>
      <c r="L6" s="268" t="s">
        <v>123</v>
      </c>
      <c r="M6" s="272">
        <v>73</v>
      </c>
      <c r="N6" s="271"/>
      <c r="O6" s="117"/>
      <c r="P6" s="268">
        <v>3</v>
      </c>
      <c r="Q6" s="268" t="s">
        <v>689</v>
      </c>
      <c r="R6" s="268">
        <v>119</v>
      </c>
      <c r="S6" s="271"/>
    </row>
    <row r="7" spans="1:19" ht="10.050000000000001" customHeight="1" x14ac:dyDescent="0.3">
      <c r="A7" s="268">
        <v>5</v>
      </c>
      <c r="B7" s="268" t="s">
        <v>166</v>
      </c>
      <c r="C7" s="272">
        <v>55</v>
      </c>
      <c r="D7" s="271"/>
      <c r="E7" s="273"/>
      <c r="F7" s="268">
        <v>5</v>
      </c>
      <c r="G7" s="268" t="s">
        <v>471</v>
      </c>
      <c r="H7" s="268">
        <v>43</v>
      </c>
      <c r="I7" s="275"/>
      <c r="J7" s="117"/>
      <c r="K7" s="268">
        <v>5</v>
      </c>
      <c r="L7" s="268" t="s">
        <v>494</v>
      </c>
      <c r="M7" s="272">
        <v>85</v>
      </c>
      <c r="N7" s="271"/>
      <c r="O7" s="117"/>
      <c r="P7" s="268">
        <v>4</v>
      </c>
      <c r="Q7" s="268" t="s">
        <v>690</v>
      </c>
      <c r="R7" s="268">
        <v>153</v>
      </c>
      <c r="S7" s="271"/>
    </row>
    <row r="8" spans="1:19" ht="10.050000000000001" customHeight="1" x14ac:dyDescent="0.3">
      <c r="A8" s="268">
        <v>6</v>
      </c>
      <c r="B8" s="268" t="s">
        <v>265</v>
      </c>
      <c r="C8" s="272">
        <v>65</v>
      </c>
      <c r="D8" s="271"/>
      <c r="E8" s="273"/>
      <c r="F8" s="268">
        <v>6</v>
      </c>
      <c r="G8" s="268" t="s">
        <v>66</v>
      </c>
      <c r="H8" s="268">
        <v>47</v>
      </c>
      <c r="I8" s="275"/>
      <c r="J8" s="271"/>
      <c r="K8" s="268">
        <v>6</v>
      </c>
      <c r="L8" s="268" t="s">
        <v>491</v>
      </c>
      <c r="M8" s="272">
        <v>93</v>
      </c>
      <c r="N8" s="271"/>
      <c r="O8" s="117"/>
      <c r="P8" s="268">
        <v>5</v>
      </c>
      <c r="Q8" s="268" t="s">
        <v>691</v>
      </c>
      <c r="R8" s="268">
        <v>174</v>
      </c>
      <c r="S8" s="271"/>
    </row>
    <row r="9" spans="1:19" ht="10.050000000000001" customHeight="1" x14ac:dyDescent="0.3">
      <c r="A9" s="268">
        <v>7</v>
      </c>
      <c r="B9" s="268" t="s">
        <v>141</v>
      </c>
      <c r="C9" s="272">
        <v>62</v>
      </c>
      <c r="D9" s="271"/>
      <c r="E9" s="273"/>
      <c r="F9" s="268">
        <v>7</v>
      </c>
      <c r="G9" s="268" t="s">
        <v>67</v>
      </c>
      <c r="H9" s="268">
        <v>52</v>
      </c>
      <c r="I9" s="275"/>
      <c r="J9" s="271"/>
      <c r="K9" s="268">
        <v>7</v>
      </c>
      <c r="L9" s="268" t="s">
        <v>240</v>
      </c>
      <c r="M9" s="272">
        <v>80</v>
      </c>
      <c r="N9" s="271"/>
      <c r="O9" s="117"/>
      <c r="P9" s="268">
        <v>6</v>
      </c>
      <c r="Q9" s="268" t="s">
        <v>692</v>
      </c>
      <c r="R9" s="268">
        <v>227</v>
      </c>
      <c r="S9" s="271"/>
    </row>
    <row r="10" spans="1:19" ht="10.050000000000001" customHeight="1" x14ac:dyDescent="0.3">
      <c r="A10" s="268">
        <v>8</v>
      </c>
      <c r="B10" s="268" t="s">
        <v>195</v>
      </c>
      <c r="C10" s="272">
        <v>72</v>
      </c>
      <c r="D10" s="271"/>
      <c r="E10" s="273"/>
      <c r="F10" s="268">
        <v>8</v>
      </c>
      <c r="G10" s="268" t="s">
        <v>148</v>
      </c>
      <c r="H10" s="268">
        <v>58</v>
      </c>
      <c r="I10" s="275"/>
      <c r="J10" s="271"/>
      <c r="K10" s="268">
        <v>8</v>
      </c>
      <c r="L10" s="268" t="s">
        <v>128</v>
      </c>
      <c r="M10" s="272">
        <v>89</v>
      </c>
      <c r="N10" s="271"/>
      <c r="O10" s="117"/>
      <c r="P10" s="268">
        <v>7</v>
      </c>
      <c r="Q10" s="268" t="s">
        <v>679</v>
      </c>
      <c r="R10" s="268">
        <v>86</v>
      </c>
      <c r="S10" s="271"/>
    </row>
    <row r="11" spans="1:19" ht="10.050000000000001" customHeight="1" x14ac:dyDescent="0.3">
      <c r="A11" s="268">
        <v>9</v>
      </c>
      <c r="B11" s="268" t="s">
        <v>19</v>
      </c>
      <c r="C11" s="272">
        <v>81</v>
      </c>
      <c r="D11" s="271"/>
      <c r="E11" s="273"/>
      <c r="F11" s="268">
        <v>9</v>
      </c>
      <c r="G11" s="268" t="s">
        <v>622</v>
      </c>
      <c r="H11" s="268">
        <v>43</v>
      </c>
      <c r="I11" s="275"/>
      <c r="J11" s="271"/>
      <c r="K11" s="268">
        <v>9</v>
      </c>
      <c r="L11" s="268" t="s">
        <v>6</v>
      </c>
      <c r="M11" s="272">
        <v>94</v>
      </c>
      <c r="N11" s="271"/>
      <c r="O11" s="117"/>
      <c r="P11" s="268">
        <v>8</v>
      </c>
      <c r="Q11" s="268" t="s">
        <v>680</v>
      </c>
      <c r="R11" s="268">
        <v>112</v>
      </c>
      <c r="S11" s="271"/>
    </row>
    <row r="12" spans="1:19" ht="10.050000000000001" customHeight="1" x14ac:dyDescent="0.3">
      <c r="A12" s="268">
        <v>10</v>
      </c>
      <c r="B12" s="268" t="s">
        <v>17</v>
      </c>
      <c r="C12" s="272">
        <v>66</v>
      </c>
      <c r="D12" s="271"/>
      <c r="E12" s="273"/>
      <c r="F12" s="268">
        <v>10</v>
      </c>
      <c r="G12" s="268" t="s">
        <v>632</v>
      </c>
      <c r="H12" s="268">
        <v>47</v>
      </c>
      <c r="I12" s="275"/>
      <c r="J12" s="271"/>
      <c r="K12" s="268">
        <v>10</v>
      </c>
      <c r="L12" s="268" t="s">
        <v>493</v>
      </c>
      <c r="M12" s="272">
        <v>115</v>
      </c>
      <c r="N12" s="271"/>
      <c r="O12" s="117"/>
      <c r="P12" s="268">
        <v>9</v>
      </c>
      <c r="Q12" s="268" t="s">
        <v>681</v>
      </c>
      <c r="R12" s="268">
        <v>155</v>
      </c>
      <c r="S12" s="271"/>
    </row>
    <row r="13" spans="1:19" ht="10.050000000000001" customHeight="1" x14ac:dyDescent="0.3">
      <c r="A13" s="268">
        <v>11</v>
      </c>
      <c r="B13" s="268" t="s">
        <v>18</v>
      </c>
      <c r="C13" s="272">
        <v>78</v>
      </c>
      <c r="D13" s="271"/>
      <c r="E13" s="273"/>
      <c r="F13" s="268">
        <v>11</v>
      </c>
      <c r="G13" s="268" t="s">
        <v>68</v>
      </c>
      <c r="H13" s="268">
        <v>50</v>
      </c>
      <c r="I13" s="275"/>
      <c r="J13" s="271"/>
      <c r="K13" s="268">
        <v>11</v>
      </c>
      <c r="L13" s="268" t="s">
        <v>562</v>
      </c>
      <c r="M13" s="272">
        <v>122</v>
      </c>
      <c r="N13" s="271"/>
      <c r="O13" s="117"/>
      <c r="P13" s="268">
        <v>10</v>
      </c>
      <c r="Q13" s="268" t="s">
        <v>682</v>
      </c>
      <c r="R13" s="268">
        <v>184</v>
      </c>
      <c r="S13" s="271"/>
    </row>
    <row r="14" spans="1:19" ht="10.050000000000001" customHeight="1" x14ac:dyDescent="0.3">
      <c r="A14" s="268">
        <v>12</v>
      </c>
      <c r="B14" s="268" t="s">
        <v>133</v>
      </c>
      <c r="C14" s="272">
        <v>91</v>
      </c>
      <c r="D14" s="271"/>
      <c r="E14" s="273"/>
      <c r="F14" s="268">
        <v>12</v>
      </c>
      <c r="G14" s="268" t="s">
        <v>621</v>
      </c>
      <c r="H14" s="268">
        <v>55</v>
      </c>
      <c r="I14" s="275"/>
      <c r="J14" s="271"/>
      <c r="K14" s="268">
        <v>12</v>
      </c>
      <c r="L14" s="268" t="s">
        <v>431</v>
      </c>
      <c r="M14" s="272">
        <v>82</v>
      </c>
      <c r="N14" s="271"/>
      <c r="O14" s="117"/>
      <c r="P14" s="268">
        <v>11</v>
      </c>
      <c r="Q14" s="268" t="s">
        <v>683</v>
      </c>
      <c r="R14" s="268">
        <v>243</v>
      </c>
      <c r="S14" s="271"/>
    </row>
    <row r="15" spans="1:19" ht="10.050000000000001" customHeight="1" x14ac:dyDescent="0.3">
      <c r="A15" s="268">
        <v>13</v>
      </c>
      <c r="B15" s="268" t="s">
        <v>699</v>
      </c>
      <c r="C15" s="272">
        <v>55</v>
      </c>
      <c r="D15" s="271"/>
      <c r="E15" s="273"/>
      <c r="F15" s="268">
        <v>13</v>
      </c>
      <c r="G15" s="268" t="s">
        <v>69</v>
      </c>
      <c r="H15" s="268">
        <v>59</v>
      </c>
      <c r="I15" s="275"/>
      <c r="J15" s="271"/>
      <c r="K15" s="268">
        <v>13</v>
      </c>
      <c r="L15" s="268" t="s">
        <v>430</v>
      </c>
      <c r="M15" s="272">
        <v>101</v>
      </c>
      <c r="N15" s="271"/>
      <c r="O15" s="117"/>
      <c r="P15" s="268">
        <v>12</v>
      </c>
      <c r="Q15" s="268" t="s">
        <v>684</v>
      </c>
      <c r="R15" s="268">
        <v>308</v>
      </c>
      <c r="S15" s="271"/>
    </row>
    <row r="16" spans="1:19" ht="10.050000000000001" customHeight="1" x14ac:dyDescent="0.3">
      <c r="A16" s="268">
        <v>14</v>
      </c>
      <c r="B16" s="268" t="s">
        <v>20</v>
      </c>
      <c r="C16" s="272">
        <v>64</v>
      </c>
      <c r="D16" s="271"/>
      <c r="E16" s="273"/>
      <c r="F16" s="268">
        <v>14</v>
      </c>
      <c r="G16" s="268" t="s">
        <v>526</v>
      </c>
      <c r="H16" s="268">
        <v>68</v>
      </c>
      <c r="I16" s="275"/>
      <c r="J16" s="271"/>
      <c r="K16" s="268">
        <v>14</v>
      </c>
      <c r="L16" s="268" t="s">
        <v>129</v>
      </c>
      <c r="M16" s="272">
        <v>116</v>
      </c>
      <c r="N16" s="271"/>
      <c r="O16" s="117"/>
      <c r="P16" s="268">
        <v>13</v>
      </c>
      <c r="Q16" s="268" t="s">
        <v>685</v>
      </c>
      <c r="R16" s="268">
        <v>419</v>
      </c>
      <c r="S16" s="271"/>
    </row>
    <row r="17" spans="1:21" ht="10.050000000000001" customHeight="1" x14ac:dyDescent="0.3">
      <c r="A17" s="268">
        <v>15</v>
      </c>
      <c r="B17" s="268" t="s">
        <v>21</v>
      </c>
      <c r="C17" s="272">
        <v>76</v>
      </c>
      <c r="D17" s="271"/>
      <c r="E17" s="273"/>
      <c r="F17" s="268">
        <v>15</v>
      </c>
      <c r="G17" s="268" t="s">
        <v>70</v>
      </c>
      <c r="H17" s="272">
        <v>72</v>
      </c>
      <c r="I17" s="275"/>
      <c r="J17" s="271"/>
      <c r="K17" s="268">
        <v>15</v>
      </c>
      <c r="L17" s="268" t="s">
        <v>432</v>
      </c>
      <c r="M17" s="272">
        <v>119</v>
      </c>
      <c r="N17" s="271"/>
      <c r="P17" s="268">
        <v>14</v>
      </c>
      <c r="Q17" s="268" t="s">
        <v>686</v>
      </c>
      <c r="R17" s="268">
        <v>511</v>
      </c>
      <c r="S17" s="271"/>
    </row>
    <row r="18" spans="1:21" ht="10.050000000000001" customHeight="1" x14ac:dyDescent="0.3">
      <c r="A18" s="268">
        <v>16</v>
      </c>
      <c r="B18" s="268" t="s">
        <v>22</v>
      </c>
      <c r="C18" s="272">
        <v>93</v>
      </c>
      <c r="D18" s="271"/>
      <c r="E18" s="273"/>
      <c r="F18" s="268">
        <v>16</v>
      </c>
      <c r="G18" s="268" t="s">
        <v>625</v>
      </c>
      <c r="H18" s="272">
        <v>77</v>
      </c>
      <c r="I18" s="275"/>
      <c r="J18" s="271"/>
      <c r="K18" s="268">
        <v>16</v>
      </c>
      <c r="L18" s="268" t="s">
        <v>507</v>
      </c>
      <c r="M18" s="272">
        <v>141</v>
      </c>
      <c r="N18" s="271"/>
      <c r="P18" s="444" t="s">
        <v>693</v>
      </c>
      <c r="Q18" s="445"/>
      <c r="R18" s="445"/>
      <c r="S18" s="446"/>
    </row>
    <row r="19" spans="1:21" ht="10.050000000000001" customHeight="1" x14ac:dyDescent="0.3">
      <c r="A19" s="268">
        <v>17</v>
      </c>
      <c r="B19" s="268" t="s">
        <v>23</v>
      </c>
      <c r="C19" s="272">
        <v>104</v>
      </c>
      <c r="D19" s="271"/>
      <c r="E19" s="273"/>
      <c r="F19" s="268">
        <v>17</v>
      </c>
      <c r="G19" s="268" t="s">
        <v>71</v>
      </c>
      <c r="H19" s="272">
        <v>81</v>
      </c>
      <c r="I19" s="275"/>
      <c r="J19" s="271"/>
      <c r="K19" s="268">
        <v>17</v>
      </c>
      <c r="L19" s="268" t="s">
        <v>492</v>
      </c>
      <c r="M19" s="272">
        <v>155</v>
      </c>
      <c r="N19" s="271"/>
      <c r="O19" s="117"/>
      <c r="P19" s="447"/>
      <c r="Q19" s="448"/>
      <c r="R19" s="448"/>
      <c r="S19" s="449"/>
      <c r="T19" s="251"/>
      <c r="U19" s="117"/>
    </row>
    <row r="20" spans="1:21" ht="10.050000000000001" customHeight="1" x14ac:dyDescent="0.3">
      <c r="A20" s="268">
        <v>18</v>
      </c>
      <c r="B20" s="268" t="s">
        <v>24</v>
      </c>
      <c r="C20" s="272">
        <v>107</v>
      </c>
      <c r="D20" s="271"/>
      <c r="E20" s="273"/>
      <c r="F20" s="268">
        <v>18</v>
      </c>
      <c r="G20" s="268" t="s">
        <v>72</v>
      </c>
      <c r="H20" s="272">
        <v>83</v>
      </c>
      <c r="I20" s="275"/>
      <c r="J20" s="271"/>
      <c r="K20" s="268">
        <v>18</v>
      </c>
      <c r="L20" s="268" t="s">
        <v>762</v>
      </c>
      <c r="M20" s="272">
        <v>165</v>
      </c>
      <c r="N20" s="271"/>
      <c r="O20" s="117"/>
      <c r="P20" s="433" t="s">
        <v>0</v>
      </c>
      <c r="Q20" s="431" t="s">
        <v>108</v>
      </c>
      <c r="R20" s="268" t="s">
        <v>118</v>
      </c>
      <c r="S20" s="268" t="s">
        <v>118</v>
      </c>
      <c r="T20" s="251"/>
      <c r="U20" s="117"/>
    </row>
    <row r="21" spans="1:21" ht="10.050000000000001" customHeight="1" x14ac:dyDescent="0.3">
      <c r="A21" s="268">
        <v>19</v>
      </c>
      <c r="B21" s="268" t="s">
        <v>168</v>
      </c>
      <c r="C21" s="272">
        <v>74</v>
      </c>
      <c r="D21" s="271"/>
      <c r="E21" s="273"/>
      <c r="F21" s="268">
        <v>19</v>
      </c>
      <c r="G21" s="268" t="s">
        <v>623</v>
      </c>
      <c r="H21" s="272">
        <v>55</v>
      </c>
      <c r="I21" s="275"/>
      <c r="J21" s="271"/>
      <c r="K21" s="268">
        <v>19</v>
      </c>
      <c r="L21" s="268" t="s">
        <v>838</v>
      </c>
      <c r="M21" s="272">
        <v>174</v>
      </c>
      <c r="N21" s="271"/>
      <c r="O21" s="117"/>
      <c r="P21" s="434"/>
      <c r="Q21" s="432"/>
      <c r="R21" s="268" t="s">
        <v>119</v>
      </c>
      <c r="S21" s="268" t="s">
        <v>222</v>
      </c>
      <c r="T21" s="117"/>
      <c r="U21" s="117"/>
    </row>
    <row r="22" spans="1:21" ht="10.050000000000001" customHeight="1" x14ac:dyDescent="0.3">
      <c r="A22" s="268">
        <v>20</v>
      </c>
      <c r="B22" s="268" t="s">
        <v>170</v>
      </c>
      <c r="C22" s="272">
        <v>88</v>
      </c>
      <c r="D22" s="271"/>
      <c r="E22" s="273"/>
      <c r="F22" s="268">
        <v>20</v>
      </c>
      <c r="G22" s="268" t="s">
        <v>73</v>
      </c>
      <c r="H22" s="268">
        <v>64</v>
      </c>
      <c r="I22" s="275"/>
      <c r="J22" s="271"/>
      <c r="K22" s="268">
        <v>20</v>
      </c>
      <c r="L22" s="268" t="s">
        <v>531</v>
      </c>
      <c r="M22" s="272">
        <v>103</v>
      </c>
      <c r="N22" s="271"/>
      <c r="O22" s="117"/>
      <c r="P22" s="274">
        <v>1</v>
      </c>
      <c r="Q22" s="268" t="s">
        <v>462</v>
      </c>
      <c r="R22" s="272">
        <v>103</v>
      </c>
      <c r="S22" s="272">
        <f>Коеф!Q24</f>
        <v>86</v>
      </c>
      <c r="T22" s="117"/>
      <c r="U22" s="117"/>
    </row>
    <row r="23" spans="1:21" ht="10.050000000000001" customHeight="1" x14ac:dyDescent="0.3">
      <c r="A23" s="268">
        <v>21</v>
      </c>
      <c r="B23" s="268" t="s">
        <v>506</v>
      </c>
      <c r="C23" s="272">
        <v>103</v>
      </c>
      <c r="D23" s="271"/>
      <c r="E23" s="273"/>
      <c r="F23" s="268">
        <v>21</v>
      </c>
      <c r="G23" s="268" t="s">
        <v>512</v>
      </c>
      <c r="H23" s="268">
        <v>70</v>
      </c>
      <c r="I23" s="275"/>
      <c r="J23" s="271"/>
      <c r="K23" s="268">
        <v>21</v>
      </c>
      <c r="L23" s="268" t="s">
        <v>436</v>
      </c>
      <c r="M23" s="272">
        <v>130</v>
      </c>
      <c r="N23" s="271"/>
      <c r="O23" s="117"/>
      <c r="P23" s="274">
        <v>2</v>
      </c>
      <c r="Q23" s="268" t="s">
        <v>463</v>
      </c>
      <c r="R23" s="272">
        <v>129</v>
      </c>
      <c r="S23" s="272">
        <f>Коеф!Q25</f>
        <v>86</v>
      </c>
      <c r="T23" s="117"/>
      <c r="U23" s="117"/>
    </row>
    <row r="24" spans="1:21" ht="10.050000000000001" customHeight="1" x14ac:dyDescent="0.3">
      <c r="A24" s="268">
        <v>22</v>
      </c>
      <c r="B24" s="268" t="s">
        <v>25</v>
      </c>
      <c r="C24" s="272">
        <v>77</v>
      </c>
      <c r="D24" s="271"/>
      <c r="E24" s="273"/>
      <c r="F24" s="268">
        <v>22</v>
      </c>
      <c r="G24" s="268" t="s">
        <v>74</v>
      </c>
      <c r="H24" s="268">
        <v>76</v>
      </c>
      <c r="I24" s="275"/>
      <c r="J24" s="271"/>
      <c r="K24" s="268">
        <v>22</v>
      </c>
      <c r="L24" s="268" t="s">
        <v>434</v>
      </c>
      <c r="M24" s="272">
        <v>148</v>
      </c>
      <c r="N24" s="271"/>
      <c r="O24" s="117"/>
      <c r="P24" s="274">
        <v>3</v>
      </c>
      <c r="Q24" s="268" t="s">
        <v>427</v>
      </c>
      <c r="R24" s="272">
        <v>141</v>
      </c>
      <c r="S24" s="272">
        <f>Коеф!Q26</f>
        <v>75</v>
      </c>
      <c r="T24" s="117"/>
      <c r="U24" s="117"/>
    </row>
    <row r="25" spans="1:21" ht="10.050000000000001" customHeight="1" x14ac:dyDescent="0.3">
      <c r="A25" s="268">
        <v>23</v>
      </c>
      <c r="B25" s="268" t="s">
        <v>511</v>
      </c>
      <c r="C25" s="272">
        <v>84</v>
      </c>
      <c r="D25" s="271"/>
      <c r="E25" s="273"/>
      <c r="F25" s="268">
        <v>23</v>
      </c>
      <c r="G25" s="268" t="s">
        <v>525</v>
      </c>
      <c r="H25" s="268">
        <v>87</v>
      </c>
      <c r="I25" s="275"/>
      <c r="J25" s="271"/>
      <c r="K25" s="268">
        <v>23</v>
      </c>
      <c r="L25" s="268" t="s">
        <v>435</v>
      </c>
      <c r="M25" s="272">
        <v>153</v>
      </c>
      <c r="N25" s="271"/>
      <c r="O25" s="117"/>
      <c r="P25" s="274">
        <v>4</v>
      </c>
      <c r="Q25" s="268" t="s">
        <v>226</v>
      </c>
      <c r="R25" s="272">
        <v>182</v>
      </c>
      <c r="S25" s="272">
        <f>Коеф!Q27</f>
        <v>75</v>
      </c>
      <c r="T25" s="117"/>
      <c r="U25" s="251"/>
    </row>
    <row r="26" spans="1:21" ht="10.050000000000001" customHeight="1" x14ac:dyDescent="0.3">
      <c r="A26" s="268">
        <v>24</v>
      </c>
      <c r="B26" s="268" t="s">
        <v>26</v>
      </c>
      <c r="C26" s="272">
        <v>91</v>
      </c>
      <c r="D26" s="271"/>
      <c r="E26" s="273"/>
      <c r="F26" s="268">
        <v>24</v>
      </c>
      <c r="G26" s="268" t="s">
        <v>75</v>
      </c>
      <c r="H26" s="268">
        <v>93</v>
      </c>
      <c r="I26" s="275"/>
      <c r="J26" s="117"/>
      <c r="K26" s="268">
        <v>24</v>
      </c>
      <c r="L26" s="268" t="s">
        <v>530</v>
      </c>
      <c r="M26" s="272">
        <v>181</v>
      </c>
      <c r="N26" s="271"/>
      <c r="O26" s="117"/>
      <c r="P26" s="274">
        <v>5</v>
      </c>
      <c r="Q26" s="268" t="s">
        <v>291</v>
      </c>
      <c r="R26" s="272">
        <v>202</v>
      </c>
      <c r="S26" s="272">
        <f>Коеф!Q28</f>
        <v>74</v>
      </c>
      <c r="T26" s="117"/>
      <c r="U26" s="117"/>
    </row>
    <row r="27" spans="1:21" ht="10.050000000000001" customHeight="1" x14ac:dyDescent="0.3">
      <c r="A27" s="268">
        <v>25</v>
      </c>
      <c r="B27" s="268" t="s">
        <v>575</v>
      </c>
      <c r="C27" s="272">
        <v>106</v>
      </c>
      <c r="D27" s="271"/>
      <c r="E27" s="273"/>
      <c r="F27" s="268">
        <v>25</v>
      </c>
      <c r="G27" s="268" t="s">
        <v>76</v>
      </c>
      <c r="H27" s="268">
        <v>104</v>
      </c>
      <c r="I27" s="275"/>
      <c r="J27" s="117"/>
      <c r="K27" s="268">
        <v>25</v>
      </c>
      <c r="L27" s="268" t="s">
        <v>532</v>
      </c>
      <c r="M27" s="272">
        <v>199</v>
      </c>
      <c r="N27" s="271"/>
      <c r="O27" s="117"/>
      <c r="P27" s="274">
        <v>6</v>
      </c>
      <c r="Q27" s="268" t="s">
        <v>227</v>
      </c>
      <c r="R27" s="272">
        <v>234</v>
      </c>
      <c r="S27" s="272">
        <f>Коеф!Q29</f>
        <v>74</v>
      </c>
      <c r="T27" s="117"/>
      <c r="U27" s="117"/>
    </row>
    <row r="28" spans="1:21" ht="10.050000000000001" customHeight="1" x14ac:dyDescent="0.3">
      <c r="A28" s="268">
        <v>26</v>
      </c>
      <c r="B28" s="268" t="s">
        <v>27</v>
      </c>
      <c r="C28" s="272">
        <v>113</v>
      </c>
      <c r="D28" s="271"/>
      <c r="E28" s="273"/>
      <c r="F28" s="268">
        <v>26</v>
      </c>
      <c r="G28" s="268" t="s">
        <v>77</v>
      </c>
      <c r="H28" s="268">
        <v>107</v>
      </c>
      <c r="I28" s="275"/>
      <c r="J28" s="117"/>
      <c r="K28" s="268">
        <v>26</v>
      </c>
      <c r="L28" s="268" t="s">
        <v>572</v>
      </c>
      <c r="M28" s="272">
        <v>213</v>
      </c>
      <c r="N28" s="271"/>
      <c r="O28" s="117"/>
      <c r="P28" s="274">
        <v>7</v>
      </c>
      <c r="Q28" s="268" t="s">
        <v>228</v>
      </c>
      <c r="R28" s="272">
        <v>277</v>
      </c>
      <c r="S28" s="272">
        <f>Коеф!Q30</f>
        <v>74</v>
      </c>
      <c r="T28" s="117"/>
      <c r="U28" s="117"/>
    </row>
    <row r="29" spans="1:21" ht="10.050000000000001" customHeight="1" x14ac:dyDescent="0.3">
      <c r="A29" s="268">
        <v>27</v>
      </c>
      <c r="B29" s="268" t="s">
        <v>28</v>
      </c>
      <c r="C29" s="272">
        <v>127</v>
      </c>
      <c r="D29" s="271"/>
      <c r="E29" s="273"/>
      <c r="F29" s="268">
        <v>27</v>
      </c>
      <c r="G29" s="268" t="s">
        <v>624</v>
      </c>
      <c r="H29" s="268">
        <v>66</v>
      </c>
      <c r="I29" s="275"/>
      <c r="J29" s="117"/>
      <c r="K29" s="268">
        <v>27</v>
      </c>
      <c r="L29" s="268" t="s">
        <v>806</v>
      </c>
      <c r="M29" s="272">
        <v>226</v>
      </c>
      <c r="N29" s="271"/>
      <c r="O29" s="117"/>
      <c r="P29" s="274">
        <v>8</v>
      </c>
      <c r="Q29" s="268" t="s">
        <v>247</v>
      </c>
      <c r="R29" s="272">
        <v>289</v>
      </c>
      <c r="S29" s="272">
        <f>Коеф!Q31</f>
        <v>74</v>
      </c>
      <c r="T29" s="117"/>
      <c r="U29" s="117"/>
    </row>
    <row r="30" spans="1:21" ht="10.050000000000001" customHeight="1" x14ac:dyDescent="0.3">
      <c r="A30" s="268">
        <v>28</v>
      </c>
      <c r="B30" s="268" t="s">
        <v>61</v>
      </c>
      <c r="C30" s="272">
        <v>131</v>
      </c>
      <c r="D30" s="271"/>
      <c r="E30" s="273"/>
      <c r="F30" s="268">
        <v>28</v>
      </c>
      <c r="G30" s="268" t="s">
        <v>539</v>
      </c>
      <c r="H30" s="268">
        <v>72</v>
      </c>
      <c r="I30" s="275"/>
      <c r="J30" s="117"/>
      <c r="K30" s="268">
        <v>28</v>
      </c>
      <c r="L30" s="268" t="s">
        <v>634</v>
      </c>
      <c r="M30" s="272">
        <v>117</v>
      </c>
      <c r="N30" s="271"/>
      <c r="O30" s="117"/>
      <c r="P30" s="274">
        <v>9</v>
      </c>
      <c r="Q30" s="268" t="s">
        <v>229</v>
      </c>
      <c r="R30" s="272">
        <v>356</v>
      </c>
      <c r="S30" s="272">
        <f>Коеф!Q32</f>
        <v>74</v>
      </c>
      <c r="T30" s="117"/>
      <c r="U30" s="117"/>
    </row>
    <row r="31" spans="1:21" ht="10.050000000000001" customHeight="1" x14ac:dyDescent="0.3">
      <c r="A31" s="268">
        <v>29</v>
      </c>
      <c r="B31" s="268" t="s">
        <v>505</v>
      </c>
      <c r="C31" s="272">
        <v>84</v>
      </c>
      <c r="D31" s="271"/>
      <c r="E31" s="273"/>
      <c r="F31" s="268">
        <v>29</v>
      </c>
      <c r="G31" s="268" t="s">
        <v>78</v>
      </c>
      <c r="H31" s="268">
        <v>77</v>
      </c>
      <c r="I31" s="275"/>
      <c r="J31" s="117"/>
      <c r="K31" s="268">
        <v>29</v>
      </c>
      <c r="L31" s="268" t="s">
        <v>433</v>
      </c>
      <c r="M31" s="272">
        <v>148</v>
      </c>
      <c r="N31" s="271"/>
      <c r="O31" s="117"/>
      <c r="P31" s="274">
        <v>10</v>
      </c>
      <c r="Q31" s="268" t="s">
        <v>219</v>
      </c>
      <c r="R31" s="272">
        <v>423</v>
      </c>
      <c r="S31" s="272">
        <f>Коеф!Q33</f>
        <v>74</v>
      </c>
      <c r="T31" s="117"/>
      <c r="U31" s="117"/>
    </row>
    <row r="32" spans="1:21" ht="10.050000000000001" customHeight="1" x14ac:dyDescent="0.3">
      <c r="A32" s="268">
        <v>30</v>
      </c>
      <c r="B32" s="268" t="s">
        <v>470</v>
      </c>
      <c r="C32" s="272">
        <v>92</v>
      </c>
      <c r="D32" s="271"/>
      <c r="E32" s="273"/>
      <c r="F32" s="268">
        <v>30</v>
      </c>
      <c r="G32" s="268" t="s">
        <v>515</v>
      </c>
      <c r="H32" s="268">
        <v>84</v>
      </c>
      <c r="I32" s="275"/>
      <c r="J32" s="117"/>
      <c r="K32" s="268">
        <v>30</v>
      </c>
      <c r="L32" s="268" t="s">
        <v>631</v>
      </c>
      <c r="M32" s="272">
        <v>159</v>
      </c>
      <c r="N32" s="271"/>
      <c r="O32" s="117"/>
      <c r="P32" s="274">
        <v>11</v>
      </c>
      <c r="Q32" s="268" t="s">
        <v>230</v>
      </c>
      <c r="R32" s="272">
        <v>435</v>
      </c>
      <c r="S32" s="272">
        <f>Коеф!Q34</f>
        <v>74</v>
      </c>
      <c r="T32" s="117"/>
      <c r="U32" s="117"/>
    </row>
    <row r="33" spans="1:21" ht="10.050000000000001" customHeight="1" x14ac:dyDescent="0.3">
      <c r="A33" s="268">
        <v>31</v>
      </c>
      <c r="B33" s="268" t="s">
        <v>29</v>
      </c>
      <c r="C33" s="272">
        <v>99</v>
      </c>
      <c r="D33" s="271"/>
      <c r="E33" s="273"/>
      <c r="F33" s="268">
        <v>31</v>
      </c>
      <c r="G33" s="268" t="s">
        <v>79</v>
      </c>
      <c r="H33" s="268">
        <v>91</v>
      </c>
      <c r="I33" s="275"/>
      <c r="J33" s="117"/>
      <c r="K33" s="268">
        <v>31</v>
      </c>
      <c r="L33" s="268" t="s">
        <v>501</v>
      </c>
      <c r="M33" s="272">
        <v>168</v>
      </c>
      <c r="N33" s="271"/>
      <c r="O33" s="117"/>
      <c r="P33" s="274">
        <v>12</v>
      </c>
      <c r="Q33" s="268" t="s">
        <v>171</v>
      </c>
      <c r="R33" s="272">
        <v>510</v>
      </c>
      <c r="S33" s="272">
        <f>Коеф!Q35</f>
        <v>74</v>
      </c>
      <c r="T33" s="117"/>
      <c r="U33" s="117"/>
    </row>
    <row r="34" spans="1:21" ht="10.050000000000001" customHeight="1" x14ac:dyDescent="0.3">
      <c r="A34" s="268">
        <v>32</v>
      </c>
      <c r="B34" s="268" t="s">
        <v>30</v>
      </c>
      <c r="C34" s="272">
        <v>127</v>
      </c>
      <c r="D34" s="271"/>
      <c r="E34" s="273"/>
      <c r="F34" s="268">
        <v>32</v>
      </c>
      <c r="G34" s="268" t="s">
        <v>510</v>
      </c>
      <c r="H34" s="268">
        <v>106</v>
      </c>
      <c r="I34" s="275"/>
      <c r="J34" s="117"/>
      <c r="K34" s="268">
        <v>32</v>
      </c>
      <c r="L34" s="268" t="s">
        <v>437</v>
      </c>
      <c r="M34" s="272">
        <v>175</v>
      </c>
      <c r="N34" s="271"/>
      <c r="O34" s="117"/>
      <c r="P34" s="274">
        <v>13</v>
      </c>
      <c r="Q34" s="268" t="s">
        <v>448</v>
      </c>
      <c r="R34" s="272">
        <v>589</v>
      </c>
      <c r="S34" s="272">
        <f>Коеф!Q36</f>
        <v>74</v>
      </c>
      <c r="T34" s="117"/>
      <c r="U34" s="117"/>
    </row>
    <row r="35" spans="1:21" ht="10.050000000000001" customHeight="1" x14ac:dyDescent="0.3">
      <c r="A35" s="268">
        <v>33</v>
      </c>
      <c r="B35" s="268" t="s">
        <v>464</v>
      </c>
      <c r="C35" s="272">
        <v>132</v>
      </c>
      <c r="D35" s="271"/>
      <c r="E35" s="273"/>
      <c r="F35" s="268">
        <v>33</v>
      </c>
      <c r="G35" s="268" t="s">
        <v>80</v>
      </c>
      <c r="H35" s="268">
        <v>113</v>
      </c>
      <c r="I35" s="275"/>
      <c r="J35" s="117"/>
      <c r="K35" s="268">
        <v>33</v>
      </c>
      <c r="L35" s="268" t="s">
        <v>805</v>
      </c>
      <c r="M35" s="272">
        <v>199</v>
      </c>
      <c r="N35" s="271"/>
      <c r="O35" s="117"/>
      <c r="P35" s="274">
        <v>14</v>
      </c>
      <c r="Q35" s="268" t="s">
        <v>582</v>
      </c>
      <c r="R35" s="272">
        <v>667</v>
      </c>
      <c r="S35" s="272">
        <f>Коеф!Q37</f>
        <v>74</v>
      </c>
      <c r="T35" s="117"/>
      <c r="U35" s="117"/>
    </row>
    <row r="36" spans="1:21" ht="10.050000000000001" customHeight="1" x14ac:dyDescent="0.3">
      <c r="A36" s="268">
        <v>34</v>
      </c>
      <c r="B36" s="268" t="s">
        <v>31</v>
      </c>
      <c r="C36" s="272">
        <v>139</v>
      </c>
      <c r="D36" s="271"/>
      <c r="E36" s="273"/>
      <c r="F36" s="268">
        <v>34</v>
      </c>
      <c r="G36" s="268" t="s">
        <v>81</v>
      </c>
      <c r="H36" s="268">
        <v>127</v>
      </c>
      <c r="I36" s="275"/>
      <c r="J36" s="117"/>
      <c r="K36" s="268">
        <v>34</v>
      </c>
      <c r="L36" s="268" t="s">
        <v>438</v>
      </c>
      <c r="M36" s="272">
        <v>208</v>
      </c>
      <c r="N36" s="271"/>
      <c r="O36" s="117"/>
      <c r="P36" s="274">
        <v>15</v>
      </c>
      <c r="Q36" s="268" t="s">
        <v>271</v>
      </c>
      <c r="R36" s="272">
        <v>616</v>
      </c>
      <c r="S36" s="272">
        <f>Коеф!Q38</f>
        <v>74</v>
      </c>
      <c r="T36" s="117"/>
      <c r="U36" s="117"/>
    </row>
    <row r="37" spans="1:21" ht="10.050000000000001" customHeight="1" x14ac:dyDescent="0.3">
      <c r="A37" s="268">
        <v>35</v>
      </c>
      <c r="B37" s="268" t="s">
        <v>32</v>
      </c>
      <c r="C37" s="272">
        <v>143</v>
      </c>
      <c r="D37" s="271"/>
      <c r="E37" s="271"/>
      <c r="F37" s="268">
        <v>35</v>
      </c>
      <c r="G37" s="268" t="s">
        <v>82</v>
      </c>
      <c r="H37" s="268">
        <v>131</v>
      </c>
      <c r="I37" s="275"/>
      <c r="J37" s="117"/>
      <c r="K37" s="268">
        <v>35</v>
      </c>
      <c r="L37" s="268" t="s">
        <v>630</v>
      </c>
      <c r="M37" s="272">
        <v>228</v>
      </c>
      <c r="N37" s="271"/>
      <c r="O37" s="117"/>
      <c r="P37" s="274">
        <v>16</v>
      </c>
      <c r="Q37" s="268" t="s">
        <v>188</v>
      </c>
      <c r="R37" s="272">
        <v>713</v>
      </c>
      <c r="S37" s="272">
        <f>Коеф!Q39</f>
        <v>74</v>
      </c>
      <c r="T37" s="117"/>
      <c r="U37" s="117"/>
    </row>
    <row r="38" spans="1:21" ht="10.050000000000001" customHeight="1" x14ac:dyDescent="0.3">
      <c r="A38" s="268">
        <v>36</v>
      </c>
      <c r="B38" s="268" t="s">
        <v>134</v>
      </c>
      <c r="C38" s="272">
        <v>133</v>
      </c>
      <c r="D38" s="271"/>
      <c r="E38" s="271"/>
      <c r="F38" s="268">
        <v>36</v>
      </c>
      <c r="G38" s="268" t="s">
        <v>176</v>
      </c>
      <c r="H38" s="268">
        <v>104</v>
      </c>
      <c r="I38" s="275"/>
      <c r="J38" s="117"/>
      <c r="K38" s="268">
        <v>36</v>
      </c>
      <c r="L38" s="268" t="s">
        <v>503</v>
      </c>
      <c r="M38" s="272">
        <v>244</v>
      </c>
      <c r="N38" s="271"/>
      <c r="O38" s="117"/>
      <c r="P38" s="274">
        <v>17</v>
      </c>
      <c r="Q38" s="268" t="s">
        <v>189</v>
      </c>
      <c r="R38" s="272">
        <v>798</v>
      </c>
      <c r="S38" s="272">
        <f>Коеф!Q40</f>
        <v>74</v>
      </c>
      <c r="T38" s="117"/>
      <c r="U38" s="117"/>
    </row>
    <row r="39" spans="1:21" ht="10.050000000000001" customHeight="1" x14ac:dyDescent="0.3">
      <c r="A39" s="268">
        <v>37</v>
      </c>
      <c r="B39" s="268" t="s">
        <v>135</v>
      </c>
      <c r="C39" s="272">
        <v>150</v>
      </c>
      <c r="D39" s="271"/>
      <c r="E39" s="271"/>
      <c r="F39" s="268">
        <v>37</v>
      </c>
      <c r="G39" s="268" t="s">
        <v>513</v>
      </c>
      <c r="H39" s="268">
        <v>114</v>
      </c>
      <c r="I39" s="275"/>
      <c r="J39" s="117"/>
      <c r="K39" s="268">
        <v>37</v>
      </c>
      <c r="L39" s="268" t="s">
        <v>535</v>
      </c>
      <c r="M39" s="272">
        <v>280</v>
      </c>
      <c r="N39" s="271"/>
      <c r="O39" s="117"/>
      <c r="P39" s="274">
        <v>18</v>
      </c>
      <c r="Q39" s="268" t="s">
        <v>191</v>
      </c>
      <c r="R39" s="272">
        <v>907</v>
      </c>
      <c r="S39" s="272">
        <f>Коеф!Q41</f>
        <v>74</v>
      </c>
      <c r="T39" s="117"/>
      <c r="U39" s="117"/>
    </row>
    <row r="40" spans="1:21" ht="10.050000000000001" customHeight="1" x14ac:dyDescent="0.3">
      <c r="A40" s="268">
        <v>38</v>
      </c>
      <c r="B40" s="268" t="s">
        <v>140</v>
      </c>
      <c r="C40" s="272">
        <v>156</v>
      </c>
      <c r="D40" s="271"/>
      <c r="E40" s="271"/>
      <c r="F40" s="268">
        <v>38</v>
      </c>
      <c r="G40" s="268" t="s">
        <v>83</v>
      </c>
      <c r="H40" s="268">
        <v>123</v>
      </c>
      <c r="I40" s="275"/>
      <c r="J40" s="117"/>
      <c r="K40" s="268">
        <v>38</v>
      </c>
      <c r="L40" s="268" t="s">
        <v>588</v>
      </c>
      <c r="M40" s="272">
        <v>303</v>
      </c>
      <c r="N40" s="271"/>
      <c r="O40" s="117"/>
      <c r="P40" s="274">
        <v>19</v>
      </c>
      <c r="Q40" s="268" t="s">
        <v>220</v>
      </c>
      <c r="R40" s="272">
        <v>1117</v>
      </c>
      <c r="S40" s="272">
        <f>Коеф!Q42</f>
        <v>74</v>
      </c>
      <c r="T40" s="117"/>
      <c r="U40" s="117"/>
    </row>
    <row r="41" spans="1:21" ht="10.050000000000001" customHeight="1" x14ac:dyDescent="0.3">
      <c r="A41" s="268">
        <v>39</v>
      </c>
      <c r="B41" s="268" t="s">
        <v>294</v>
      </c>
      <c r="C41" s="272">
        <v>108</v>
      </c>
      <c r="D41" s="271"/>
      <c r="E41" s="271"/>
      <c r="F41" s="268">
        <v>39</v>
      </c>
      <c r="G41" s="268" t="s">
        <v>514</v>
      </c>
      <c r="H41" s="268">
        <v>144</v>
      </c>
      <c r="I41" s="275"/>
      <c r="J41" s="117"/>
      <c r="K41" s="268">
        <v>39</v>
      </c>
      <c r="L41" s="268" t="s">
        <v>132</v>
      </c>
      <c r="M41" s="272">
        <v>176</v>
      </c>
      <c r="N41" s="271"/>
      <c r="O41" s="117"/>
      <c r="P41" s="274">
        <v>20</v>
      </c>
      <c r="Q41" s="268" t="s">
        <v>655</v>
      </c>
      <c r="R41" s="272">
        <v>1325</v>
      </c>
      <c r="S41" s="272">
        <f>Коеф!Q43</f>
        <v>74</v>
      </c>
      <c r="T41" s="117"/>
      <c r="U41" s="117"/>
    </row>
    <row r="42" spans="1:21" ht="10.050000000000001" customHeight="1" x14ac:dyDescent="0.3">
      <c r="A42" s="268">
        <v>40</v>
      </c>
      <c r="B42" s="268" t="s">
        <v>641</v>
      </c>
      <c r="C42" s="272">
        <v>124</v>
      </c>
      <c r="D42" s="271"/>
      <c r="E42" s="271"/>
      <c r="F42" s="268">
        <v>40</v>
      </c>
      <c r="G42" s="268" t="s">
        <v>84</v>
      </c>
      <c r="H42" s="268">
        <v>153</v>
      </c>
      <c r="I42" s="275"/>
      <c r="J42" s="117"/>
      <c r="K42" s="268">
        <v>40</v>
      </c>
      <c r="L42" s="268" t="s">
        <v>422</v>
      </c>
      <c r="M42" s="272">
        <v>201</v>
      </c>
      <c r="N42" s="271"/>
      <c r="O42" s="117"/>
      <c r="P42" s="274">
        <v>21</v>
      </c>
      <c r="Q42" s="268" t="s">
        <v>221</v>
      </c>
      <c r="R42" s="272">
        <v>1154</v>
      </c>
      <c r="S42" s="272">
        <f>Коеф!Q44</f>
        <v>74</v>
      </c>
      <c r="T42" s="117"/>
      <c r="U42" s="117"/>
    </row>
    <row r="43" spans="1:21" ht="10.050000000000001" customHeight="1" x14ac:dyDescent="0.3">
      <c r="A43" s="268">
        <v>41</v>
      </c>
      <c r="B43" s="268" t="s">
        <v>598</v>
      </c>
      <c r="C43" s="272">
        <v>127</v>
      </c>
      <c r="D43" s="271"/>
      <c r="E43" s="271"/>
      <c r="F43" s="268">
        <v>41</v>
      </c>
      <c r="G43" s="268" t="s">
        <v>664</v>
      </c>
      <c r="H43" s="268">
        <v>165</v>
      </c>
      <c r="I43" s="275"/>
      <c r="J43" s="117"/>
      <c r="K43" s="268">
        <v>41</v>
      </c>
      <c r="L43" s="268" t="s">
        <v>7</v>
      </c>
      <c r="M43" s="272">
        <v>209</v>
      </c>
      <c r="N43" s="271"/>
      <c r="O43" s="117"/>
      <c r="P43" s="274">
        <v>22</v>
      </c>
      <c r="Q43" s="268" t="s">
        <v>192</v>
      </c>
      <c r="R43" s="272">
        <v>1413</v>
      </c>
      <c r="S43" s="272">
        <f>Коеф!Q45</f>
        <v>74</v>
      </c>
      <c r="T43" s="117"/>
      <c r="U43" s="117"/>
    </row>
    <row r="44" spans="1:21" ht="10.050000000000001" customHeight="1" x14ac:dyDescent="0.3">
      <c r="A44" s="268">
        <v>42</v>
      </c>
      <c r="B44" s="268" t="s">
        <v>169</v>
      </c>
      <c r="C44" s="272">
        <v>97</v>
      </c>
      <c r="D44" s="271"/>
      <c r="E44" s="271"/>
      <c r="F44" s="268">
        <v>42</v>
      </c>
      <c r="G44" s="268" t="s">
        <v>85</v>
      </c>
      <c r="H44" s="268">
        <v>174</v>
      </c>
      <c r="I44" s="275"/>
      <c r="J44" s="117"/>
      <c r="K44" s="268">
        <v>42</v>
      </c>
      <c r="L44" s="268" t="s">
        <v>529</v>
      </c>
      <c r="M44" s="272">
        <v>249</v>
      </c>
      <c r="N44" s="271"/>
      <c r="O44" s="117"/>
      <c r="P44" s="274">
        <v>23</v>
      </c>
      <c r="Q44" s="268" t="s">
        <v>645</v>
      </c>
      <c r="R44" s="272">
        <v>1770</v>
      </c>
      <c r="S44" s="272">
        <f>Коеф!Q46</f>
        <v>74</v>
      </c>
      <c r="T44" s="117"/>
      <c r="U44" s="117"/>
    </row>
    <row r="45" spans="1:21" ht="10.050000000000001" customHeight="1" x14ac:dyDescent="0.3">
      <c r="A45" s="268">
        <v>43</v>
      </c>
      <c r="B45" s="268" t="s">
        <v>519</v>
      </c>
      <c r="C45" s="272">
        <v>107</v>
      </c>
      <c r="D45" s="271"/>
      <c r="E45" s="271"/>
      <c r="F45" s="268">
        <v>43</v>
      </c>
      <c r="G45" s="268" t="s">
        <v>86</v>
      </c>
      <c r="H45" s="268">
        <v>179</v>
      </c>
      <c r="I45" s="275"/>
      <c r="J45" s="117"/>
      <c r="K45" s="268">
        <v>43</v>
      </c>
      <c r="L45" s="268" t="s">
        <v>662</v>
      </c>
      <c r="M45" s="272">
        <v>277</v>
      </c>
      <c r="N45" s="271"/>
      <c r="P45" s="274">
        <v>24</v>
      </c>
      <c r="Q45" s="268" t="s">
        <v>587</v>
      </c>
      <c r="R45" s="272">
        <v>2810</v>
      </c>
      <c r="S45" s="272">
        <f>Коеф!Q47</f>
        <v>131</v>
      </c>
      <c r="T45" s="117"/>
    </row>
    <row r="46" spans="1:21" ht="10.050000000000001" customHeight="1" x14ac:dyDescent="0.3">
      <c r="A46" s="268">
        <v>44</v>
      </c>
      <c r="B46" s="268" t="s">
        <v>33</v>
      </c>
      <c r="C46" s="272">
        <v>115</v>
      </c>
      <c r="D46" s="271"/>
      <c r="E46" s="271"/>
      <c r="F46" s="268">
        <v>44</v>
      </c>
      <c r="G46" s="268" t="s">
        <v>87</v>
      </c>
      <c r="H46" s="268">
        <v>212</v>
      </c>
      <c r="I46" s="275"/>
      <c r="J46" s="117"/>
      <c r="K46" s="268">
        <v>44</v>
      </c>
      <c r="L46" s="268" t="s">
        <v>554</v>
      </c>
      <c r="M46" s="272">
        <v>292</v>
      </c>
      <c r="N46" s="271"/>
      <c r="P46" s="386" t="s">
        <v>694</v>
      </c>
      <c r="Q46" s="429"/>
      <c r="R46" s="429"/>
      <c r="S46" s="387"/>
      <c r="T46" s="281"/>
    </row>
    <row r="47" spans="1:21" ht="10.050000000000001" customHeight="1" x14ac:dyDescent="0.3">
      <c r="A47" s="268">
        <v>45</v>
      </c>
      <c r="B47" s="268" t="s">
        <v>518</v>
      </c>
      <c r="C47" s="272">
        <v>134</v>
      </c>
      <c r="D47" s="271"/>
      <c r="E47" s="271"/>
      <c r="F47" s="268">
        <v>45</v>
      </c>
      <c r="G47" s="269" t="s">
        <v>272</v>
      </c>
      <c r="H47" s="268">
        <v>231</v>
      </c>
      <c r="I47" s="275"/>
      <c r="J47" s="117"/>
      <c r="K47" s="268">
        <v>45</v>
      </c>
      <c r="L47" s="268" t="s">
        <v>839</v>
      </c>
      <c r="M47" s="272">
        <v>337</v>
      </c>
      <c r="N47" s="271"/>
      <c r="O47" s="117"/>
      <c r="P47" s="388"/>
      <c r="Q47" s="430"/>
      <c r="R47" s="430"/>
      <c r="S47" s="389"/>
      <c r="T47" s="281"/>
    </row>
    <row r="48" spans="1:21" ht="10.050000000000001" customHeight="1" x14ac:dyDescent="0.3">
      <c r="A48" s="268">
        <v>46</v>
      </c>
      <c r="B48" s="268" t="s">
        <v>34</v>
      </c>
      <c r="C48" s="272">
        <v>144</v>
      </c>
      <c r="D48" s="271"/>
      <c r="E48" s="271"/>
      <c r="F48" s="268">
        <v>46</v>
      </c>
      <c r="G48" s="268" t="s">
        <v>88</v>
      </c>
      <c r="H48" s="268">
        <v>245</v>
      </c>
      <c r="I48" s="275"/>
      <c r="J48" s="117"/>
      <c r="K48" s="268">
        <v>46</v>
      </c>
      <c r="L48" s="268" t="s">
        <v>642</v>
      </c>
      <c r="M48" s="272">
        <v>212</v>
      </c>
      <c r="N48" s="271"/>
      <c r="O48" s="117"/>
      <c r="P48" s="433" t="s">
        <v>0</v>
      </c>
      <c r="Q48" s="431" t="s">
        <v>108</v>
      </c>
      <c r="R48" s="268" t="s">
        <v>118</v>
      </c>
      <c r="S48" s="268" t="s">
        <v>118</v>
      </c>
      <c r="T48" s="281"/>
    </row>
    <row r="49" spans="1:20" ht="10.050000000000001" customHeight="1" x14ac:dyDescent="0.3">
      <c r="A49" s="268">
        <v>47</v>
      </c>
      <c r="B49" s="268" t="s">
        <v>663</v>
      </c>
      <c r="C49" s="272">
        <v>154</v>
      </c>
      <c r="D49" s="271"/>
      <c r="E49" s="271"/>
      <c r="F49" s="268">
        <v>47</v>
      </c>
      <c r="G49" s="268" t="s">
        <v>281</v>
      </c>
      <c r="H49" s="268">
        <v>315</v>
      </c>
      <c r="I49" s="275"/>
      <c r="J49" s="117"/>
      <c r="K49" s="268">
        <v>47</v>
      </c>
      <c r="L49" s="268" t="s">
        <v>498</v>
      </c>
      <c r="M49" s="272">
        <v>220</v>
      </c>
      <c r="N49" s="271"/>
      <c r="O49" s="117"/>
      <c r="P49" s="434"/>
      <c r="Q49" s="432"/>
      <c r="R49" s="268" t="s">
        <v>119</v>
      </c>
      <c r="S49" s="268" t="s">
        <v>222</v>
      </c>
      <c r="T49" s="281"/>
    </row>
    <row r="50" spans="1:20" ht="10.050000000000001" customHeight="1" x14ac:dyDescent="0.3">
      <c r="A50" s="268">
        <v>48</v>
      </c>
      <c r="B50" s="268" t="s">
        <v>35</v>
      </c>
      <c r="C50" s="272">
        <v>162</v>
      </c>
      <c r="D50" s="271"/>
      <c r="E50" s="271"/>
      <c r="F50" s="268">
        <v>48</v>
      </c>
      <c r="G50" s="268" t="s">
        <v>517</v>
      </c>
      <c r="H50" s="268">
        <v>181</v>
      </c>
      <c r="I50" s="275"/>
      <c r="J50" s="117"/>
      <c r="K50" s="268">
        <v>48</v>
      </c>
      <c r="L50" s="268" t="s">
        <v>706</v>
      </c>
      <c r="M50" s="272">
        <v>252</v>
      </c>
      <c r="N50" s="271"/>
      <c r="O50" s="117"/>
      <c r="P50" s="268">
        <v>1</v>
      </c>
      <c r="Q50" s="268" t="s">
        <v>258</v>
      </c>
      <c r="R50" s="272">
        <v>1170</v>
      </c>
      <c r="S50" s="272">
        <f>Коеф!Q13</f>
        <v>130</v>
      </c>
      <c r="T50" s="281"/>
    </row>
    <row r="51" spans="1:20" ht="10.050000000000001" customHeight="1" x14ac:dyDescent="0.3">
      <c r="A51" s="268">
        <v>49</v>
      </c>
      <c r="B51" s="268" t="s">
        <v>36</v>
      </c>
      <c r="C51" s="272">
        <v>168</v>
      </c>
      <c r="D51" s="271"/>
      <c r="E51" s="271"/>
      <c r="F51" s="268">
        <v>49</v>
      </c>
      <c r="G51" s="268" t="s">
        <v>89</v>
      </c>
      <c r="H51" s="272">
        <v>194</v>
      </c>
      <c r="I51" s="275"/>
      <c r="J51" s="117"/>
      <c r="K51" s="268">
        <v>49</v>
      </c>
      <c r="L51" s="268" t="s">
        <v>502</v>
      </c>
      <c r="M51" s="272">
        <v>263</v>
      </c>
      <c r="N51" s="271"/>
      <c r="O51" s="117"/>
      <c r="P51" s="268">
        <v>2</v>
      </c>
      <c r="Q51" s="268" t="s">
        <v>259</v>
      </c>
      <c r="R51" s="272">
        <v>1400</v>
      </c>
      <c r="S51" s="272">
        <f>Коеф!Q14</f>
        <v>130</v>
      </c>
      <c r="T51" s="281"/>
    </row>
    <row r="52" spans="1:20" ht="10.050000000000001" customHeight="1" x14ac:dyDescent="0.3">
      <c r="A52" s="268">
        <v>50</v>
      </c>
      <c r="B52" s="268" t="s">
        <v>39</v>
      </c>
      <c r="C52" s="272">
        <v>197</v>
      </c>
      <c r="D52" s="271"/>
      <c r="E52" s="271"/>
      <c r="F52" s="268">
        <v>50</v>
      </c>
      <c r="G52" s="268" t="s">
        <v>90</v>
      </c>
      <c r="H52" s="272">
        <v>220</v>
      </c>
      <c r="I52" s="275"/>
      <c r="J52" s="117"/>
      <c r="K52" s="268">
        <v>50</v>
      </c>
      <c r="L52" s="268" t="s">
        <v>467</v>
      </c>
      <c r="M52" s="272">
        <v>308</v>
      </c>
      <c r="N52" s="271"/>
      <c r="O52" s="117"/>
      <c r="P52" s="268">
        <v>3</v>
      </c>
      <c r="Q52" s="268" t="s">
        <v>260</v>
      </c>
      <c r="R52" s="272">
        <v>1620</v>
      </c>
      <c r="S52" s="272">
        <f>Коеф!Q15</f>
        <v>130</v>
      </c>
      <c r="T52" s="281"/>
    </row>
    <row r="53" spans="1:20" ht="10.050000000000001" customHeight="1" x14ac:dyDescent="0.3">
      <c r="A53" s="268">
        <v>51</v>
      </c>
      <c r="B53" s="268" t="s">
        <v>232</v>
      </c>
      <c r="C53" s="272">
        <v>104</v>
      </c>
      <c r="D53" s="271"/>
      <c r="E53" s="271"/>
      <c r="F53" s="268">
        <v>51</v>
      </c>
      <c r="G53" s="268" t="s">
        <v>91</v>
      </c>
      <c r="H53" s="272">
        <v>228</v>
      </c>
      <c r="I53" s="275"/>
      <c r="J53" s="117"/>
      <c r="K53" s="268">
        <v>51</v>
      </c>
      <c r="L53" s="268" t="s">
        <v>252</v>
      </c>
      <c r="M53" s="272">
        <v>237</v>
      </c>
      <c r="N53" s="271"/>
      <c r="O53" s="117"/>
      <c r="P53" s="268">
        <v>4</v>
      </c>
      <c r="Q53" s="268" t="s">
        <v>261</v>
      </c>
      <c r="R53" s="272">
        <v>2450</v>
      </c>
      <c r="S53" s="272">
        <f>Коеф!Q16</f>
        <v>130</v>
      </c>
      <c r="T53" s="281"/>
    </row>
    <row r="54" spans="1:20" ht="10.050000000000001" customHeight="1" x14ac:dyDescent="0.3">
      <c r="A54" s="268">
        <v>52</v>
      </c>
      <c r="B54" s="268" t="s">
        <v>37</v>
      </c>
      <c r="C54" s="272">
        <v>123</v>
      </c>
      <c r="D54" s="271"/>
      <c r="E54" s="271"/>
      <c r="F54" s="268">
        <v>52</v>
      </c>
      <c r="G54" s="268" t="s">
        <v>92</v>
      </c>
      <c r="H54" s="272">
        <v>270</v>
      </c>
      <c r="I54" s="275"/>
      <c r="J54" s="117"/>
      <c r="K54" s="268">
        <v>52</v>
      </c>
      <c r="L54" s="268" t="s">
        <v>528</v>
      </c>
      <c r="M54" s="272">
        <v>270</v>
      </c>
      <c r="N54" s="271"/>
      <c r="O54" s="117"/>
      <c r="P54" s="268">
        <v>5</v>
      </c>
      <c r="Q54" s="268" t="s">
        <v>262</v>
      </c>
      <c r="R54" s="272">
        <v>2805</v>
      </c>
      <c r="S54" s="272">
        <f>Коеф!Q17</f>
        <v>130</v>
      </c>
      <c r="T54" s="281"/>
    </row>
    <row r="55" spans="1:20" ht="10.050000000000001" customHeight="1" x14ac:dyDescent="0.3">
      <c r="A55" s="268">
        <v>53</v>
      </c>
      <c r="B55" s="268" t="s">
        <v>524</v>
      </c>
      <c r="C55" s="272">
        <v>144</v>
      </c>
      <c r="D55" s="271"/>
      <c r="E55" s="271"/>
      <c r="F55" s="268">
        <v>53</v>
      </c>
      <c r="G55" s="268" t="s">
        <v>499</v>
      </c>
      <c r="H55" s="272">
        <v>295</v>
      </c>
      <c r="I55" s="275"/>
      <c r="J55" s="117"/>
      <c r="K55" s="268">
        <v>53</v>
      </c>
      <c r="L55" s="268" t="s">
        <v>8</v>
      </c>
      <c r="M55" s="272">
        <v>281</v>
      </c>
      <c r="N55" s="271"/>
      <c r="O55" s="117"/>
      <c r="P55" s="268">
        <v>6</v>
      </c>
      <c r="Q55" s="268" t="s">
        <v>263</v>
      </c>
      <c r="R55" s="272">
        <v>3340</v>
      </c>
      <c r="S55" s="272">
        <f>Коеф!Q18</f>
        <v>130</v>
      </c>
      <c r="T55" s="281"/>
    </row>
    <row r="56" spans="1:20" ht="10.050000000000001" customHeight="1" x14ac:dyDescent="0.3">
      <c r="A56" s="268">
        <v>54</v>
      </c>
      <c r="B56" s="268" t="s">
        <v>38</v>
      </c>
      <c r="C56" s="272">
        <v>153</v>
      </c>
      <c r="D56" s="271"/>
      <c r="E56" s="271"/>
      <c r="F56" s="268">
        <v>54</v>
      </c>
      <c r="G56" s="268" t="s">
        <v>93</v>
      </c>
      <c r="H56" s="272">
        <v>315</v>
      </c>
      <c r="I56" s="275"/>
      <c r="J56" s="117"/>
      <c r="K56" s="268">
        <v>54</v>
      </c>
      <c r="L56" s="268" t="s">
        <v>9</v>
      </c>
      <c r="M56" s="272">
        <v>335</v>
      </c>
      <c r="N56" s="271"/>
      <c r="P56" s="268">
        <v>7</v>
      </c>
      <c r="Q56" s="268" t="s">
        <v>419</v>
      </c>
      <c r="R56" s="272">
        <v>4860</v>
      </c>
      <c r="S56" s="272">
        <f>Коеф!Q19</f>
        <v>133</v>
      </c>
      <c r="T56" s="281"/>
    </row>
    <row r="57" spans="1:20" ht="10.050000000000001" customHeight="1" x14ac:dyDescent="0.3">
      <c r="A57" s="268">
        <v>55</v>
      </c>
      <c r="B57" s="268" t="s">
        <v>665</v>
      </c>
      <c r="C57" s="272">
        <v>165</v>
      </c>
      <c r="D57" s="271"/>
      <c r="E57" s="271"/>
      <c r="F57" s="268">
        <v>55</v>
      </c>
      <c r="G57" s="268" t="s">
        <v>546</v>
      </c>
      <c r="H57" s="272">
        <v>361</v>
      </c>
      <c r="I57" s="275"/>
      <c r="J57" s="117"/>
      <c r="K57" s="268">
        <v>55</v>
      </c>
      <c r="L57" s="268" t="s">
        <v>139</v>
      </c>
      <c r="M57" s="272">
        <v>394</v>
      </c>
      <c r="N57" s="271"/>
      <c r="P57" s="268">
        <v>7</v>
      </c>
      <c r="Q57" s="268" t="s">
        <v>565</v>
      </c>
      <c r="R57" s="272">
        <v>7680</v>
      </c>
      <c r="S57" s="272">
        <f>Коеф!Q20</f>
        <v>133</v>
      </c>
    </row>
    <row r="58" spans="1:20" ht="10.050000000000001" customHeight="1" x14ac:dyDescent="0.3">
      <c r="A58" s="268">
        <v>56</v>
      </c>
      <c r="B58" s="268" t="s">
        <v>40</v>
      </c>
      <c r="C58" s="272">
        <v>174</v>
      </c>
      <c r="D58" s="271"/>
      <c r="E58" s="271"/>
      <c r="F58" s="268">
        <v>56</v>
      </c>
      <c r="G58" s="268" t="s">
        <v>278</v>
      </c>
      <c r="H58" s="268">
        <v>406</v>
      </c>
      <c r="I58" s="275"/>
      <c r="J58" s="117"/>
      <c r="K58" s="268">
        <v>56</v>
      </c>
      <c r="L58" s="268" t="s">
        <v>543</v>
      </c>
      <c r="M58" s="272">
        <v>457</v>
      </c>
      <c r="N58" s="271"/>
      <c r="O58" s="117"/>
      <c r="P58" s="435" t="s">
        <v>695</v>
      </c>
      <c r="Q58" s="436"/>
      <c r="R58" s="436"/>
      <c r="S58" s="437"/>
    </row>
    <row r="59" spans="1:20" ht="10.050000000000001" customHeight="1" x14ac:dyDescent="0.3">
      <c r="A59" s="268">
        <v>57</v>
      </c>
      <c r="B59" s="268" t="s">
        <v>41</v>
      </c>
      <c r="C59" s="272">
        <v>179</v>
      </c>
      <c r="D59" s="271"/>
      <c r="E59" s="271"/>
      <c r="F59" s="268">
        <v>57</v>
      </c>
      <c r="G59" s="268" t="s">
        <v>94</v>
      </c>
      <c r="H59" s="272">
        <v>235</v>
      </c>
      <c r="I59" s="275"/>
      <c r="J59" s="117"/>
      <c r="K59" s="268">
        <v>57</v>
      </c>
      <c r="L59" s="268" t="s">
        <v>187</v>
      </c>
      <c r="M59" s="272">
        <v>330</v>
      </c>
      <c r="N59" s="271"/>
      <c r="O59" s="117"/>
      <c r="P59" s="438"/>
      <c r="Q59" s="439"/>
      <c r="R59" s="439"/>
      <c r="S59" s="440"/>
    </row>
    <row r="60" spans="1:20" ht="10.050000000000001" customHeight="1" x14ac:dyDescent="0.3">
      <c r="A60" s="268">
        <v>58</v>
      </c>
      <c r="B60" s="268" t="s">
        <v>667</v>
      </c>
      <c r="C60" s="272">
        <v>212</v>
      </c>
      <c r="D60" s="271"/>
      <c r="E60" s="271"/>
      <c r="F60" s="268">
        <v>58</v>
      </c>
      <c r="G60" s="268" t="s">
        <v>548</v>
      </c>
      <c r="H60" s="272">
        <v>252</v>
      </c>
      <c r="I60" s="275"/>
      <c r="J60" s="117"/>
      <c r="K60" s="268">
        <v>58</v>
      </c>
      <c r="L60" s="268" t="s">
        <v>10</v>
      </c>
      <c r="M60" s="272">
        <v>394</v>
      </c>
      <c r="N60" s="271"/>
      <c r="O60" s="117"/>
      <c r="P60" s="433" t="s">
        <v>0</v>
      </c>
      <c r="Q60" s="431" t="s">
        <v>108</v>
      </c>
      <c r="R60" s="268" t="s">
        <v>118</v>
      </c>
      <c r="S60" s="268" t="s">
        <v>118</v>
      </c>
    </row>
    <row r="61" spans="1:20" ht="10.050000000000001" customHeight="1" x14ac:dyDescent="0.3">
      <c r="A61" s="268">
        <v>59</v>
      </c>
      <c r="B61" s="268" t="s">
        <v>516</v>
      </c>
      <c r="C61" s="272">
        <v>163</v>
      </c>
      <c r="D61" s="271"/>
      <c r="E61" s="271"/>
      <c r="F61" s="268">
        <v>59</v>
      </c>
      <c r="G61" s="268" t="s">
        <v>95</v>
      </c>
      <c r="H61" s="272">
        <v>267</v>
      </c>
      <c r="I61" s="275"/>
      <c r="J61" s="117"/>
      <c r="K61" s="268">
        <v>59</v>
      </c>
      <c r="L61" s="268" t="s">
        <v>274</v>
      </c>
      <c r="M61" s="272">
        <v>464</v>
      </c>
      <c r="N61" s="271"/>
      <c r="O61" s="117"/>
      <c r="P61" s="434"/>
      <c r="Q61" s="432"/>
      <c r="R61" s="268" t="s">
        <v>119</v>
      </c>
      <c r="S61" s="268" t="s">
        <v>222</v>
      </c>
    </row>
    <row r="62" spans="1:20" ht="10.050000000000001" customHeight="1" x14ac:dyDescent="0.3">
      <c r="A62" s="268">
        <v>60</v>
      </c>
      <c r="B62" s="268" t="s">
        <v>42</v>
      </c>
      <c r="C62" s="272">
        <v>174</v>
      </c>
      <c r="D62" s="271"/>
      <c r="E62" s="271"/>
      <c r="F62" s="268">
        <v>60</v>
      </c>
      <c r="G62" s="268" t="s">
        <v>96</v>
      </c>
      <c r="H62" s="272">
        <v>276</v>
      </c>
      <c r="I62" s="275"/>
      <c r="J62" s="117"/>
      <c r="K62" s="268">
        <v>60</v>
      </c>
      <c r="L62" s="268" t="s">
        <v>560</v>
      </c>
      <c r="M62" s="272">
        <v>539</v>
      </c>
      <c r="N62" s="271"/>
      <c r="O62" s="117"/>
      <c r="P62" s="274">
        <v>1</v>
      </c>
      <c r="Q62" s="268" t="s">
        <v>556</v>
      </c>
      <c r="R62" s="268">
        <v>454</v>
      </c>
      <c r="S62" s="268">
        <f>Коеф!Q1</f>
        <v>77</v>
      </c>
    </row>
    <row r="63" spans="1:20" ht="10.050000000000001" customHeight="1" x14ac:dyDescent="0.3">
      <c r="A63" s="268">
        <v>61</v>
      </c>
      <c r="B63" s="268" t="s">
        <v>43</v>
      </c>
      <c r="C63" s="272">
        <v>197</v>
      </c>
      <c r="D63" s="271"/>
      <c r="E63" s="271"/>
      <c r="F63" s="268">
        <v>61</v>
      </c>
      <c r="G63" s="268" t="s">
        <v>97</v>
      </c>
      <c r="H63" s="272">
        <v>328</v>
      </c>
      <c r="I63" s="275"/>
      <c r="J63" s="117"/>
      <c r="K63" s="268">
        <v>61</v>
      </c>
      <c r="L63" s="268" t="s">
        <v>163</v>
      </c>
      <c r="M63" s="272">
        <v>379</v>
      </c>
      <c r="N63" s="271"/>
      <c r="O63" s="117"/>
      <c r="P63" s="268">
        <v>2</v>
      </c>
      <c r="Q63" s="268" t="s">
        <v>120</v>
      </c>
      <c r="R63" s="272">
        <v>522</v>
      </c>
      <c r="S63" s="268">
        <f>Коеф!Q2</f>
        <v>74</v>
      </c>
    </row>
    <row r="64" spans="1:20" ht="10.050000000000001" customHeight="1" x14ac:dyDescent="0.3">
      <c r="A64" s="268">
        <v>62</v>
      </c>
      <c r="B64" s="268" t="s">
        <v>44</v>
      </c>
      <c r="C64" s="272">
        <v>204</v>
      </c>
      <c r="D64" s="271"/>
      <c r="E64" s="271"/>
      <c r="F64" s="268">
        <v>62</v>
      </c>
      <c r="G64" s="268" t="s">
        <v>593</v>
      </c>
      <c r="H64" s="272">
        <v>359</v>
      </c>
      <c r="I64" s="275"/>
      <c r="J64" s="117"/>
      <c r="K64" s="268">
        <v>62</v>
      </c>
      <c r="L64" s="268" t="s">
        <v>11</v>
      </c>
      <c r="M64" s="272">
        <v>454</v>
      </c>
      <c r="N64" s="271"/>
      <c r="O64" s="117"/>
      <c r="P64" s="274">
        <v>3</v>
      </c>
      <c r="Q64" s="268" t="s">
        <v>121</v>
      </c>
      <c r="R64" s="272">
        <v>636</v>
      </c>
      <c r="S64" s="268">
        <f>Коеф!Q3</f>
        <v>74</v>
      </c>
    </row>
    <row r="65" spans="1:21" ht="10.050000000000001" customHeight="1" x14ac:dyDescent="0.3">
      <c r="A65" s="268">
        <v>63</v>
      </c>
      <c r="B65" s="268" t="s">
        <v>45</v>
      </c>
      <c r="C65" s="272">
        <v>244</v>
      </c>
      <c r="D65" s="271"/>
      <c r="E65" s="271"/>
      <c r="F65" s="268">
        <v>63</v>
      </c>
      <c r="G65" s="268" t="s">
        <v>98</v>
      </c>
      <c r="H65" s="272">
        <v>383</v>
      </c>
      <c r="I65" s="275"/>
      <c r="J65" s="117"/>
      <c r="K65" s="268">
        <v>63</v>
      </c>
      <c r="L65" s="268" t="s">
        <v>558</v>
      </c>
      <c r="M65" s="272">
        <v>500</v>
      </c>
      <c r="N65" s="271"/>
      <c r="O65" s="117"/>
      <c r="P65" s="268">
        <v>4</v>
      </c>
      <c r="Q65" s="268" t="s">
        <v>122</v>
      </c>
      <c r="R65" s="272">
        <v>835</v>
      </c>
      <c r="S65" s="268">
        <f>Коеф!Q4</f>
        <v>78</v>
      </c>
    </row>
    <row r="66" spans="1:21" ht="10.050000000000001" customHeight="1" x14ac:dyDescent="0.3">
      <c r="A66" s="268">
        <v>64</v>
      </c>
      <c r="B66" s="268" t="s">
        <v>468</v>
      </c>
      <c r="C66" s="272">
        <v>263</v>
      </c>
      <c r="D66" s="271"/>
      <c r="E66" s="271"/>
      <c r="F66" s="268">
        <v>64</v>
      </c>
      <c r="G66" s="268" t="s">
        <v>567</v>
      </c>
      <c r="H66" s="268">
        <v>441</v>
      </c>
      <c r="I66" s="275"/>
      <c r="J66" s="117"/>
      <c r="K66" s="268">
        <v>64</v>
      </c>
      <c r="L66" s="268" t="s">
        <v>124</v>
      </c>
      <c r="M66" s="272">
        <v>534</v>
      </c>
      <c r="N66" s="271"/>
      <c r="O66" s="117"/>
      <c r="P66" s="274">
        <v>5</v>
      </c>
      <c r="Q66" s="268" t="s">
        <v>223</v>
      </c>
      <c r="R66" s="272">
        <v>975</v>
      </c>
      <c r="S66" s="268">
        <f>Коеф!Q5</f>
        <v>78</v>
      </c>
    </row>
    <row r="67" spans="1:21" ht="10.050000000000001" customHeight="1" x14ac:dyDescent="0.3">
      <c r="A67" s="268">
        <v>65</v>
      </c>
      <c r="B67" s="268" t="s">
        <v>46</v>
      </c>
      <c r="C67" s="272">
        <v>280</v>
      </c>
      <c r="D67" s="271"/>
      <c r="E67" s="271"/>
      <c r="F67" s="268">
        <v>65</v>
      </c>
      <c r="G67" s="268" t="s">
        <v>180</v>
      </c>
      <c r="H67" s="268">
        <v>498</v>
      </c>
      <c r="I67" s="275"/>
      <c r="J67" s="117"/>
      <c r="K67" s="268">
        <v>65</v>
      </c>
      <c r="L67" s="268" t="s">
        <v>557</v>
      </c>
      <c r="M67" s="272">
        <v>621</v>
      </c>
      <c r="N67" s="271"/>
      <c r="O67" s="117"/>
      <c r="P67" s="268">
        <v>6</v>
      </c>
      <c r="Q67" s="268" t="s">
        <v>224</v>
      </c>
      <c r="R67" s="272">
        <v>1139</v>
      </c>
      <c r="S67" s="268">
        <f>Коеф!Q6</f>
        <v>78</v>
      </c>
    </row>
    <row r="68" spans="1:21" ht="10.050000000000001" customHeight="1" x14ac:dyDescent="0.3">
      <c r="A68" s="268">
        <v>66</v>
      </c>
      <c r="B68" s="268" t="s">
        <v>578</v>
      </c>
      <c r="C68" s="272">
        <v>181</v>
      </c>
      <c r="D68" s="271"/>
      <c r="E68" s="271"/>
      <c r="F68" s="268">
        <v>66</v>
      </c>
      <c r="G68" s="268" t="s">
        <v>440</v>
      </c>
      <c r="H68" s="272">
        <v>316</v>
      </c>
      <c r="I68" s="275"/>
      <c r="J68" s="117"/>
      <c r="K68" s="268">
        <v>66</v>
      </c>
      <c r="L68" s="268" t="s">
        <v>423</v>
      </c>
      <c r="M68" s="272">
        <v>706</v>
      </c>
      <c r="N68" s="271"/>
      <c r="O68" s="117"/>
      <c r="P68" s="274">
        <v>7</v>
      </c>
      <c r="Q68" s="268" t="s">
        <v>225</v>
      </c>
      <c r="R68" s="272">
        <v>1310</v>
      </c>
      <c r="S68" s="268">
        <f>Коеф!Q7</f>
        <v>78</v>
      </c>
    </row>
    <row r="69" spans="1:21" ht="10.050000000000001" customHeight="1" x14ac:dyDescent="0.3">
      <c r="A69" s="268">
        <v>67</v>
      </c>
      <c r="B69" s="268" t="s">
        <v>47</v>
      </c>
      <c r="C69" s="272">
        <v>194</v>
      </c>
      <c r="D69" s="271"/>
      <c r="E69" s="271"/>
      <c r="F69" s="268">
        <v>67</v>
      </c>
      <c r="G69" s="268" t="s">
        <v>541</v>
      </c>
      <c r="H69" s="272">
        <v>335</v>
      </c>
      <c r="I69" s="275"/>
      <c r="J69" s="117"/>
      <c r="K69" s="268">
        <v>67</v>
      </c>
      <c r="L69" s="268" t="s">
        <v>421</v>
      </c>
      <c r="M69" s="272">
        <v>403</v>
      </c>
      <c r="N69" s="271"/>
      <c r="O69" s="117"/>
      <c r="P69" s="268">
        <v>8</v>
      </c>
      <c r="Q69" s="268" t="s">
        <v>181</v>
      </c>
      <c r="R69" s="272">
        <v>2459</v>
      </c>
      <c r="S69" s="268">
        <f>Коеф!Q8</f>
        <v>129</v>
      </c>
    </row>
    <row r="70" spans="1:21" ht="10.050000000000001" customHeight="1" x14ac:dyDescent="0.3">
      <c r="A70" s="268">
        <v>68</v>
      </c>
      <c r="B70" s="268" t="s">
        <v>48</v>
      </c>
      <c r="C70" s="272">
        <v>220</v>
      </c>
      <c r="D70" s="271"/>
      <c r="E70" s="271"/>
      <c r="F70" s="268">
        <v>68</v>
      </c>
      <c r="G70" s="268" t="s">
        <v>137</v>
      </c>
      <c r="H70" s="272">
        <v>359</v>
      </c>
      <c r="I70" s="275"/>
      <c r="J70" s="117"/>
      <c r="K70" s="268">
        <v>68</v>
      </c>
      <c r="L70" s="268" t="s">
        <v>12</v>
      </c>
      <c r="M70" s="272">
        <v>481</v>
      </c>
      <c r="N70" s="271"/>
      <c r="O70" s="117"/>
      <c r="P70" s="274">
        <v>9</v>
      </c>
      <c r="Q70" s="268" t="s">
        <v>182</v>
      </c>
      <c r="R70" s="272">
        <v>2752</v>
      </c>
      <c r="S70" s="268">
        <f>Коеф!Q9</f>
        <v>129</v>
      </c>
    </row>
    <row r="71" spans="1:21" ht="10.050000000000001" customHeight="1" x14ac:dyDescent="0.3">
      <c r="A71" s="268">
        <v>69</v>
      </c>
      <c r="B71" s="268" t="s">
        <v>49</v>
      </c>
      <c r="C71" s="272">
        <v>228</v>
      </c>
      <c r="D71" s="271"/>
      <c r="E71" s="271"/>
      <c r="F71" s="268">
        <v>69</v>
      </c>
      <c r="G71" s="268" t="s">
        <v>99</v>
      </c>
      <c r="H71" s="272">
        <v>373</v>
      </c>
      <c r="I71" s="275"/>
      <c r="J71" s="117"/>
      <c r="K71" s="268">
        <v>69</v>
      </c>
      <c r="L71" s="268" t="s">
        <v>500</v>
      </c>
      <c r="M71" s="272">
        <v>530</v>
      </c>
      <c r="N71" s="271"/>
      <c r="O71" s="117"/>
      <c r="P71" s="268">
        <v>10</v>
      </c>
      <c r="Q71" s="268" t="s">
        <v>183</v>
      </c>
      <c r="R71" s="272">
        <v>3135</v>
      </c>
      <c r="S71" s="268">
        <f>Коеф!Q10</f>
        <v>129</v>
      </c>
    </row>
    <row r="72" spans="1:21" ht="10.050000000000001" customHeight="1" x14ac:dyDescent="0.3">
      <c r="A72" s="268">
        <v>70</v>
      </c>
      <c r="B72" s="268" t="s">
        <v>857</v>
      </c>
      <c r="C72" s="272">
        <v>250</v>
      </c>
      <c r="D72" s="271"/>
      <c r="E72" s="271"/>
      <c r="F72" s="268">
        <v>70</v>
      </c>
      <c r="G72" s="268" t="s">
        <v>100</v>
      </c>
      <c r="H72" s="272">
        <v>444</v>
      </c>
      <c r="I72" s="275"/>
      <c r="J72" s="117"/>
      <c r="K72" s="268">
        <v>70</v>
      </c>
      <c r="L72" s="268" t="s">
        <v>13</v>
      </c>
      <c r="M72" s="272">
        <v>567</v>
      </c>
      <c r="N72" s="271"/>
      <c r="P72" s="274">
        <v>11</v>
      </c>
      <c r="Q72" s="268" t="s">
        <v>194</v>
      </c>
      <c r="R72" s="272">
        <v>3575</v>
      </c>
      <c r="S72" s="268">
        <f>Коеф!Q11</f>
        <v>129</v>
      </c>
    </row>
    <row r="73" spans="1:21" ht="10.050000000000001" customHeight="1" x14ac:dyDescent="0.3">
      <c r="A73" s="268">
        <v>71</v>
      </c>
      <c r="B73" s="268" t="s">
        <v>50</v>
      </c>
      <c r="C73" s="272">
        <v>270</v>
      </c>
      <c r="D73" s="271"/>
      <c r="E73" s="271"/>
      <c r="F73" s="268">
        <v>71</v>
      </c>
      <c r="G73" s="268" t="s">
        <v>542</v>
      </c>
      <c r="H73" s="272">
        <v>488</v>
      </c>
      <c r="I73" s="275"/>
      <c r="J73" s="117"/>
      <c r="K73" s="268">
        <v>71</v>
      </c>
      <c r="L73" s="268" t="s">
        <v>14</v>
      </c>
      <c r="M73" s="272">
        <v>658</v>
      </c>
      <c r="N73" s="271"/>
      <c r="P73" s="268">
        <v>12</v>
      </c>
      <c r="Q73" s="268" t="s">
        <v>456</v>
      </c>
      <c r="R73" s="272">
        <v>4105</v>
      </c>
      <c r="S73" s="268">
        <f>Коеф!Q12</f>
        <v>129</v>
      </c>
    </row>
    <row r="74" spans="1:21" ht="10.050000000000001" customHeight="1" x14ac:dyDescent="0.3">
      <c r="A74" s="268">
        <v>72</v>
      </c>
      <c r="B74" s="268" t="s">
        <v>538</v>
      </c>
      <c r="C74" s="272">
        <v>295</v>
      </c>
      <c r="D74" s="271"/>
      <c r="E74" s="271"/>
      <c r="F74" s="268">
        <v>72</v>
      </c>
      <c r="G74" s="268" t="s">
        <v>101</v>
      </c>
      <c r="H74" s="272">
        <v>520</v>
      </c>
      <c r="I74" s="275"/>
      <c r="J74" s="117"/>
      <c r="K74" s="268">
        <v>72</v>
      </c>
      <c r="L74" s="268" t="s">
        <v>488</v>
      </c>
      <c r="M74" s="272">
        <v>749</v>
      </c>
      <c r="N74" s="271"/>
      <c r="O74" s="117"/>
      <c r="P74" s="386" t="s">
        <v>675</v>
      </c>
      <c r="Q74" s="429"/>
      <c r="R74" s="429"/>
      <c r="S74" s="387"/>
    </row>
    <row r="75" spans="1:21" ht="10.050000000000001" customHeight="1" x14ac:dyDescent="0.3">
      <c r="A75" s="268">
        <v>73</v>
      </c>
      <c r="B75" s="268" t="s">
        <v>51</v>
      </c>
      <c r="C75" s="272">
        <v>315</v>
      </c>
      <c r="D75" s="271"/>
      <c r="E75" s="271"/>
      <c r="F75" s="268">
        <v>73</v>
      </c>
      <c r="G75" s="268" t="s">
        <v>568</v>
      </c>
      <c r="H75" s="268">
        <v>602</v>
      </c>
      <c r="I75" s="275"/>
      <c r="J75" s="117"/>
      <c r="K75" s="268">
        <v>73</v>
      </c>
      <c r="L75" s="268" t="s">
        <v>674</v>
      </c>
      <c r="M75" s="272">
        <v>508</v>
      </c>
      <c r="N75" s="271"/>
      <c r="O75" s="117"/>
      <c r="P75" s="388"/>
      <c r="Q75" s="430"/>
      <c r="R75" s="430"/>
      <c r="S75" s="389"/>
      <c r="U75" s="117"/>
    </row>
    <row r="76" spans="1:21" ht="10.050000000000001" customHeight="1" x14ac:dyDescent="0.3">
      <c r="A76" s="268">
        <v>74</v>
      </c>
      <c r="B76" s="268" t="s">
        <v>547</v>
      </c>
      <c r="C76" s="272">
        <v>361</v>
      </c>
      <c r="D76" s="271"/>
      <c r="E76" s="271"/>
      <c r="F76" s="268">
        <v>74</v>
      </c>
      <c r="G76" s="268" t="s">
        <v>131</v>
      </c>
      <c r="H76" s="268">
        <v>673</v>
      </c>
      <c r="I76" s="275"/>
      <c r="J76" s="117"/>
      <c r="K76" s="268">
        <v>74</v>
      </c>
      <c r="L76" s="268" t="s">
        <v>544</v>
      </c>
      <c r="M76" s="272">
        <v>599</v>
      </c>
      <c r="N76" s="271"/>
      <c r="O76" s="117"/>
      <c r="P76" s="433" t="s">
        <v>0</v>
      </c>
      <c r="Q76" s="431" t="s">
        <v>108</v>
      </c>
      <c r="R76" s="268" t="s">
        <v>118</v>
      </c>
      <c r="S76" s="268" t="s">
        <v>118</v>
      </c>
      <c r="U76" s="117"/>
    </row>
    <row r="77" spans="1:21" ht="10.050000000000001" customHeight="1" x14ac:dyDescent="0.3">
      <c r="A77" s="268">
        <v>75</v>
      </c>
      <c r="B77" s="268" t="s">
        <v>255</v>
      </c>
      <c r="C77" s="272">
        <v>406</v>
      </c>
      <c r="D77" s="271"/>
      <c r="E77" s="271"/>
      <c r="F77" s="268">
        <v>75</v>
      </c>
      <c r="G77" s="268" t="s">
        <v>217</v>
      </c>
      <c r="H77" s="272">
        <v>832</v>
      </c>
      <c r="I77" s="275"/>
      <c r="J77" s="117"/>
      <c r="K77" s="268">
        <v>75</v>
      </c>
      <c r="L77" s="268" t="s">
        <v>545</v>
      </c>
      <c r="M77" s="272">
        <v>696</v>
      </c>
      <c r="N77" s="271"/>
      <c r="O77" s="117"/>
      <c r="P77" s="434"/>
      <c r="Q77" s="432"/>
      <c r="R77" s="268" t="s">
        <v>119</v>
      </c>
      <c r="S77" s="268" t="s">
        <v>222</v>
      </c>
      <c r="U77" s="117"/>
    </row>
    <row r="78" spans="1:21" ht="10.050000000000001" customHeight="1" x14ac:dyDescent="0.3">
      <c r="A78" s="268">
        <v>76</v>
      </c>
      <c r="B78" s="268" t="s">
        <v>52</v>
      </c>
      <c r="C78" s="272">
        <v>235</v>
      </c>
      <c r="D78" s="271"/>
      <c r="E78" s="271"/>
      <c r="F78" s="268">
        <v>76</v>
      </c>
      <c r="G78" s="268" t="s">
        <v>441</v>
      </c>
      <c r="H78" s="272">
        <v>396</v>
      </c>
      <c r="I78" s="275"/>
      <c r="J78" s="117"/>
      <c r="K78" s="268">
        <v>76</v>
      </c>
      <c r="L78" s="268" t="s">
        <v>239</v>
      </c>
      <c r="M78" s="272">
        <v>568</v>
      </c>
      <c r="N78" s="271"/>
      <c r="O78" s="117"/>
      <c r="P78" s="268">
        <v>1</v>
      </c>
      <c r="Q78" s="268" t="s">
        <v>196</v>
      </c>
      <c r="R78" s="272">
        <v>38</v>
      </c>
      <c r="S78" s="268">
        <v>58</v>
      </c>
      <c r="U78" s="117"/>
    </row>
    <row r="79" spans="1:21" ht="10.050000000000001" customHeight="1" x14ac:dyDescent="0.3">
      <c r="A79" s="268">
        <v>77</v>
      </c>
      <c r="B79" s="268" t="s">
        <v>62</v>
      </c>
      <c r="C79" s="272">
        <v>267</v>
      </c>
      <c r="D79" s="271"/>
      <c r="E79" s="271"/>
      <c r="F79" s="268">
        <v>77</v>
      </c>
      <c r="G79" s="268" t="s">
        <v>574</v>
      </c>
      <c r="H79" s="272">
        <v>422</v>
      </c>
      <c r="I79" s="275"/>
      <c r="J79" s="117"/>
      <c r="K79" s="268">
        <v>77</v>
      </c>
      <c r="L79" s="268" t="s">
        <v>292</v>
      </c>
      <c r="M79" s="272">
        <v>547</v>
      </c>
      <c r="N79" s="271"/>
      <c r="O79" s="117"/>
      <c r="P79" s="268">
        <v>2</v>
      </c>
      <c r="Q79" s="268" t="s">
        <v>197</v>
      </c>
      <c r="R79" s="272">
        <v>55</v>
      </c>
      <c r="S79" s="268">
        <v>58</v>
      </c>
      <c r="U79" s="117"/>
    </row>
    <row r="80" spans="1:21" ht="10.050000000000001" customHeight="1" x14ac:dyDescent="0.3">
      <c r="A80" s="268">
        <v>78</v>
      </c>
      <c r="B80" s="268" t="s">
        <v>53</v>
      </c>
      <c r="C80" s="272">
        <v>276</v>
      </c>
      <c r="D80" s="271"/>
      <c r="E80" s="271"/>
      <c r="F80" s="268">
        <v>78</v>
      </c>
      <c r="G80" s="268" t="s">
        <v>442</v>
      </c>
      <c r="H80" s="272">
        <v>452</v>
      </c>
      <c r="I80" s="275"/>
      <c r="J80" s="117"/>
      <c r="K80" s="268">
        <v>78</v>
      </c>
      <c r="L80" s="268" t="s">
        <v>293</v>
      </c>
      <c r="M80" s="272">
        <v>653</v>
      </c>
      <c r="N80" s="271"/>
      <c r="O80" s="117"/>
      <c r="P80" s="268">
        <v>3</v>
      </c>
      <c r="Q80" s="268" t="s">
        <v>198</v>
      </c>
      <c r="R80" s="272">
        <v>77</v>
      </c>
      <c r="S80" s="268">
        <v>70</v>
      </c>
      <c r="U80" s="117"/>
    </row>
    <row r="81" spans="1:21" ht="10.050000000000001" customHeight="1" x14ac:dyDescent="0.3">
      <c r="A81" s="268">
        <v>79</v>
      </c>
      <c r="B81" s="268" t="s">
        <v>54</v>
      </c>
      <c r="C81" s="272">
        <v>328</v>
      </c>
      <c r="D81" s="271"/>
      <c r="E81" s="271"/>
      <c r="F81" s="268">
        <v>79</v>
      </c>
      <c r="G81" s="268" t="s">
        <v>138</v>
      </c>
      <c r="H81" s="272">
        <v>470</v>
      </c>
      <c r="I81" s="275"/>
      <c r="J81" s="117"/>
      <c r="K81" s="268">
        <v>79</v>
      </c>
      <c r="L81" s="268" t="s">
        <v>342</v>
      </c>
      <c r="M81" s="272">
        <v>866</v>
      </c>
      <c r="N81" s="271"/>
      <c r="O81" s="117"/>
      <c r="P81" s="268">
        <v>4</v>
      </c>
      <c r="Q81" s="268" t="s">
        <v>650</v>
      </c>
      <c r="R81" s="272">
        <v>95</v>
      </c>
      <c r="S81" s="268">
        <v>66</v>
      </c>
      <c r="U81" s="117"/>
    </row>
    <row r="82" spans="1:21" ht="10.050000000000001" customHeight="1" x14ac:dyDescent="0.3">
      <c r="A82" s="268">
        <v>80</v>
      </c>
      <c r="B82" s="268" t="s">
        <v>597</v>
      </c>
      <c r="C82" s="272">
        <v>359</v>
      </c>
      <c r="D82" s="271"/>
      <c r="E82" s="271"/>
      <c r="F82" s="268">
        <v>80</v>
      </c>
      <c r="G82" s="268" t="s">
        <v>102</v>
      </c>
      <c r="H82" s="272">
        <v>560</v>
      </c>
      <c r="I82" s="275"/>
      <c r="J82" s="117"/>
      <c r="K82" s="268">
        <v>80</v>
      </c>
      <c r="L82" s="268" t="s">
        <v>482</v>
      </c>
      <c r="M82" s="272">
        <v>970</v>
      </c>
      <c r="N82" s="271"/>
      <c r="O82" s="117"/>
      <c r="P82" s="268">
        <v>5</v>
      </c>
      <c r="Q82" s="268" t="s">
        <v>651</v>
      </c>
      <c r="R82" s="272">
        <f>S82*Раб2!F35</f>
        <v>55.25</v>
      </c>
      <c r="S82" s="268">
        <v>65</v>
      </c>
      <c r="U82" s="117"/>
    </row>
    <row r="83" spans="1:21" ht="10.050000000000001" customHeight="1" x14ac:dyDescent="0.3">
      <c r="A83" s="268">
        <v>81</v>
      </c>
      <c r="B83" s="268" t="s">
        <v>55</v>
      </c>
      <c r="C83" s="272">
        <v>383</v>
      </c>
      <c r="D83" s="271"/>
      <c r="E83" s="271"/>
      <c r="F83" s="268">
        <v>81</v>
      </c>
      <c r="G83" s="268" t="s">
        <v>103</v>
      </c>
      <c r="H83" s="272">
        <v>664</v>
      </c>
      <c r="I83" s="275"/>
      <c r="J83" s="117"/>
      <c r="K83" s="268">
        <v>81</v>
      </c>
      <c r="L83" s="268" t="s">
        <v>840</v>
      </c>
      <c r="M83" s="272">
        <v>1420</v>
      </c>
      <c r="N83" s="271"/>
      <c r="O83" s="117"/>
      <c r="P83" s="268">
        <v>6</v>
      </c>
      <c r="Q83" s="268" t="s">
        <v>652</v>
      </c>
      <c r="R83" s="272">
        <f>S83*Раб2!F36</f>
        <v>65</v>
      </c>
      <c r="S83" s="268">
        <v>65</v>
      </c>
      <c r="T83" s="117"/>
      <c r="U83" s="117"/>
    </row>
    <row r="84" spans="1:21" ht="10.050000000000001" customHeight="1" x14ac:dyDescent="0.3">
      <c r="A84" s="268">
        <v>82</v>
      </c>
      <c r="B84" s="268" t="s">
        <v>253</v>
      </c>
      <c r="C84" s="272">
        <v>498</v>
      </c>
      <c r="D84" s="271"/>
      <c r="E84" s="271"/>
      <c r="F84" s="268">
        <v>82</v>
      </c>
      <c r="G84" s="268" t="s">
        <v>559</v>
      </c>
      <c r="H84" s="268">
        <v>762</v>
      </c>
      <c r="I84" s="275"/>
      <c r="J84" s="117"/>
      <c r="K84" s="268">
        <v>82</v>
      </c>
      <c r="L84" s="268" t="s">
        <v>569</v>
      </c>
      <c r="M84" s="272">
        <v>573</v>
      </c>
      <c r="N84" s="271"/>
      <c r="O84" s="117"/>
      <c r="P84" s="268">
        <v>7</v>
      </c>
      <c r="Q84" s="268" t="s">
        <v>653</v>
      </c>
      <c r="R84" s="272">
        <f>S84*Раб2!F37</f>
        <v>110.5</v>
      </c>
      <c r="S84" s="268">
        <v>65</v>
      </c>
      <c r="T84" s="117"/>
      <c r="U84" s="117"/>
    </row>
    <row r="85" spans="1:21" ht="10.050000000000001" customHeight="1" x14ac:dyDescent="0.3">
      <c r="A85" s="268">
        <v>83</v>
      </c>
      <c r="B85" s="268" t="s">
        <v>483</v>
      </c>
      <c r="C85" s="272">
        <v>275</v>
      </c>
      <c r="D85" s="271"/>
      <c r="E85" s="271"/>
      <c r="F85" s="268">
        <v>83</v>
      </c>
      <c r="G85" s="268" t="s">
        <v>104</v>
      </c>
      <c r="H85" s="268">
        <v>864</v>
      </c>
      <c r="I85" s="275"/>
      <c r="J85" s="117"/>
      <c r="K85" s="268">
        <v>83</v>
      </c>
      <c r="L85" s="268" t="s">
        <v>234</v>
      </c>
      <c r="M85" s="272">
        <v>656</v>
      </c>
      <c r="N85" s="271"/>
      <c r="O85" s="117"/>
      <c r="P85" s="268">
        <v>8</v>
      </c>
      <c r="Q85" s="268" t="s">
        <v>654</v>
      </c>
      <c r="R85" s="272">
        <f>S85*Раб2!F38</f>
        <v>130</v>
      </c>
      <c r="S85" s="268">
        <v>65</v>
      </c>
      <c r="T85" s="117"/>
      <c r="U85" s="117"/>
    </row>
    <row r="86" spans="1:21" ht="10.050000000000001" customHeight="1" x14ac:dyDescent="0.3">
      <c r="A86" s="268">
        <v>84</v>
      </c>
      <c r="B86" s="268" t="s">
        <v>167</v>
      </c>
      <c r="C86" s="272">
        <v>312</v>
      </c>
      <c r="D86" s="271"/>
      <c r="E86" s="271"/>
      <c r="F86" s="268">
        <v>84</v>
      </c>
      <c r="G86" s="268" t="s">
        <v>105</v>
      </c>
      <c r="H86" s="268">
        <v>1050</v>
      </c>
      <c r="I86" s="275"/>
      <c r="J86" s="117"/>
      <c r="K86" s="268">
        <v>84</v>
      </c>
      <c r="L86" s="268" t="s">
        <v>486</v>
      </c>
      <c r="M86" s="272">
        <v>785</v>
      </c>
      <c r="N86" s="271"/>
      <c r="O86" s="117"/>
      <c r="P86" s="268">
        <v>9</v>
      </c>
      <c r="Q86" s="268" t="s">
        <v>276</v>
      </c>
      <c r="R86" s="427">
        <v>75</v>
      </c>
      <c r="S86" s="428"/>
      <c r="T86" s="117"/>
      <c r="U86" s="117"/>
    </row>
    <row r="87" spans="1:21" ht="10.050000000000001" customHeight="1" x14ac:dyDescent="0.3">
      <c r="A87" s="268">
        <v>85</v>
      </c>
      <c r="B87" s="268" t="s">
        <v>56</v>
      </c>
      <c r="C87" s="272">
        <v>325</v>
      </c>
      <c r="D87" s="271"/>
      <c r="E87" s="271"/>
      <c r="F87" s="268">
        <v>85</v>
      </c>
      <c r="G87" s="268" t="s">
        <v>243</v>
      </c>
      <c r="H87" s="268">
        <v>670</v>
      </c>
      <c r="I87" s="275"/>
      <c r="J87" s="117"/>
      <c r="K87" s="268">
        <v>85</v>
      </c>
      <c r="L87" s="268" t="s">
        <v>802</v>
      </c>
      <c r="M87" s="272">
        <v>895</v>
      </c>
      <c r="N87" s="271"/>
      <c r="O87" s="271"/>
      <c r="P87" s="268">
        <v>10</v>
      </c>
      <c r="Q87" s="268" t="s">
        <v>277</v>
      </c>
      <c r="R87" s="427">
        <v>70</v>
      </c>
      <c r="S87" s="428"/>
      <c r="T87" s="117"/>
      <c r="U87" s="117"/>
    </row>
    <row r="88" spans="1:21" ht="10.050000000000001" customHeight="1" x14ac:dyDescent="0.3">
      <c r="A88" s="268">
        <v>86</v>
      </c>
      <c r="B88" s="268" t="s">
        <v>57</v>
      </c>
      <c r="C88" s="272">
        <v>386</v>
      </c>
      <c r="D88" s="271"/>
      <c r="E88" s="271"/>
      <c r="F88" s="268">
        <v>86</v>
      </c>
      <c r="G88" s="268" t="s">
        <v>231</v>
      </c>
      <c r="H88" s="268">
        <v>800</v>
      </c>
      <c r="I88" s="275"/>
      <c r="J88" s="117"/>
      <c r="K88" s="268">
        <v>86</v>
      </c>
      <c r="L88" s="268" t="s">
        <v>216</v>
      </c>
      <c r="M88" s="268">
        <v>1040</v>
      </c>
      <c r="N88" s="271"/>
      <c r="O88" s="271"/>
      <c r="P88" s="268">
        <v>11</v>
      </c>
      <c r="Q88" s="268" t="s">
        <v>815</v>
      </c>
      <c r="R88" s="272">
        <f>Лист1!O28*S88</f>
        <v>42.78</v>
      </c>
      <c r="S88" s="278">
        <v>69</v>
      </c>
      <c r="T88" s="117"/>
      <c r="U88" s="117"/>
    </row>
    <row r="89" spans="1:21" ht="10.050000000000001" customHeight="1" x14ac:dyDescent="0.3">
      <c r="A89" s="268">
        <v>87</v>
      </c>
      <c r="B89" s="268" t="s">
        <v>142</v>
      </c>
      <c r="C89" s="272">
        <v>452</v>
      </c>
      <c r="D89" s="271"/>
      <c r="E89" s="271"/>
      <c r="F89" s="268">
        <v>87</v>
      </c>
      <c r="G89" s="268" t="s">
        <v>143</v>
      </c>
      <c r="H89" s="268">
        <v>1040</v>
      </c>
      <c r="I89" s="275"/>
      <c r="J89" s="117"/>
      <c r="K89" s="268">
        <v>87</v>
      </c>
      <c r="L89" s="268" t="s">
        <v>218</v>
      </c>
      <c r="M89" s="268">
        <v>1200</v>
      </c>
      <c r="N89" s="271"/>
      <c r="O89" s="271"/>
      <c r="P89" s="268">
        <v>12</v>
      </c>
      <c r="Q89" s="268" t="s">
        <v>700</v>
      </c>
      <c r="R89" s="272">
        <f>Лист1!O13*Лист2!S89</f>
        <v>42.16</v>
      </c>
      <c r="S89" s="268">
        <v>68</v>
      </c>
      <c r="T89" s="117"/>
      <c r="U89" s="117"/>
    </row>
    <row r="90" spans="1:21" ht="10.050000000000001" customHeight="1" x14ac:dyDescent="0.3">
      <c r="A90" s="268">
        <v>88</v>
      </c>
      <c r="B90" s="268" t="s">
        <v>280</v>
      </c>
      <c r="C90" s="272">
        <v>589</v>
      </c>
      <c r="D90" s="271"/>
      <c r="E90" s="271"/>
      <c r="F90" s="268">
        <v>88</v>
      </c>
      <c r="G90" s="268" t="s">
        <v>233</v>
      </c>
      <c r="H90" s="268">
        <v>1605</v>
      </c>
      <c r="I90" s="275"/>
      <c r="J90" s="117"/>
      <c r="K90" s="268">
        <v>88</v>
      </c>
      <c r="L90" s="268" t="s">
        <v>489</v>
      </c>
      <c r="M90" s="268">
        <v>1710</v>
      </c>
      <c r="N90" s="271"/>
      <c r="O90" s="117"/>
      <c r="P90" s="268">
        <v>13</v>
      </c>
      <c r="Q90" s="268" t="s">
        <v>701</v>
      </c>
      <c r="R90" s="272">
        <f>Лист1!O14*Лист2!S90</f>
        <v>58.74</v>
      </c>
      <c r="S90" s="268">
        <v>66</v>
      </c>
      <c r="T90" s="117"/>
    </row>
    <row r="91" spans="1:21" ht="10.050000000000001" customHeight="1" x14ac:dyDescent="0.3">
      <c r="A91" s="268">
        <v>89</v>
      </c>
      <c r="B91" s="268" t="s">
        <v>628</v>
      </c>
      <c r="C91" s="272">
        <v>721</v>
      </c>
      <c r="D91" s="271"/>
      <c r="E91" s="271"/>
      <c r="F91" s="268">
        <v>89</v>
      </c>
      <c r="G91" s="268" t="s">
        <v>184</v>
      </c>
      <c r="H91" s="268">
        <v>1595</v>
      </c>
      <c r="I91" s="275"/>
      <c r="J91" s="271"/>
      <c r="K91" s="268">
        <v>89</v>
      </c>
      <c r="L91" s="268" t="s">
        <v>420</v>
      </c>
      <c r="M91" s="268">
        <v>1375</v>
      </c>
      <c r="N91" s="271"/>
      <c r="O91" s="117"/>
      <c r="P91" s="268">
        <v>14</v>
      </c>
      <c r="Q91" s="268" t="s">
        <v>702</v>
      </c>
      <c r="R91" s="272">
        <f>Лист1!O15*Лист2!S91</f>
        <v>79.86</v>
      </c>
      <c r="S91" s="268">
        <v>66</v>
      </c>
      <c r="T91" s="117"/>
    </row>
    <row r="92" spans="1:21" ht="10.050000000000001" customHeight="1" x14ac:dyDescent="0.3">
      <c r="A92" s="268">
        <v>90</v>
      </c>
      <c r="B92" s="268" t="s">
        <v>443</v>
      </c>
      <c r="C92" s="272">
        <v>305</v>
      </c>
      <c r="D92" s="271"/>
      <c r="E92" s="271"/>
      <c r="F92" s="268">
        <v>90</v>
      </c>
      <c r="G92" s="268" t="s">
        <v>144</v>
      </c>
      <c r="H92" s="268">
        <v>1965</v>
      </c>
      <c r="I92" s="275"/>
      <c r="J92" s="271"/>
      <c r="K92" s="268">
        <v>90</v>
      </c>
      <c r="L92" s="268" t="s">
        <v>284</v>
      </c>
      <c r="M92" s="268">
        <v>1825</v>
      </c>
      <c r="N92" s="271"/>
      <c r="O92" s="117"/>
      <c r="P92" s="268">
        <v>15</v>
      </c>
      <c r="Q92" s="268" t="s">
        <v>703</v>
      </c>
      <c r="R92" s="272">
        <f>Лист1!O16*Лист2!S92</f>
        <v>104.28</v>
      </c>
      <c r="S92" s="268">
        <v>66</v>
      </c>
      <c r="T92" s="117"/>
    </row>
    <row r="93" spans="1:21" ht="10.050000000000001" customHeight="1" x14ac:dyDescent="0.3">
      <c r="A93" s="268">
        <v>91</v>
      </c>
      <c r="B93" s="268" t="s">
        <v>136</v>
      </c>
      <c r="C93" s="272">
        <v>335</v>
      </c>
      <c r="D93" s="271"/>
      <c r="E93" s="271"/>
      <c r="F93" s="268">
        <v>91</v>
      </c>
      <c r="G93" s="268" t="s">
        <v>561</v>
      </c>
      <c r="H93" s="268">
        <v>2115</v>
      </c>
      <c r="I93" s="275"/>
      <c r="J93" s="117"/>
      <c r="K93" s="268">
        <v>91</v>
      </c>
      <c r="L93" s="268" t="s">
        <v>289</v>
      </c>
      <c r="M93" s="268">
        <v>2100</v>
      </c>
      <c r="N93" s="271"/>
      <c r="O93" s="117"/>
      <c r="P93" s="268">
        <v>16</v>
      </c>
      <c r="Q93" s="268" t="s">
        <v>704</v>
      </c>
      <c r="R93" s="272">
        <f>Лист1!O17*Лист2!S93</f>
        <v>132</v>
      </c>
      <c r="S93" s="268">
        <v>66</v>
      </c>
      <c r="T93" s="117"/>
    </row>
    <row r="94" spans="1:21" ht="10.050000000000001" customHeight="1" x14ac:dyDescent="0.3">
      <c r="A94" s="268">
        <v>92</v>
      </c>
      <c r="B94" s="268" t="s">
        <v>58</v>
      </c>
      <c r="C94" s="272">
        <v>349</v>
      </c>
      <c r="D94" s="271"/>
      <c r="E94" s="271"/>
      <c r="F94" s="268">
        <v>92</v>
      </c>
      <c r="G94" s="268" t="s">
        <v>185</v>
      </c>
      <c r="H94" s="268">
        <v>1830</v>
      </c>
      <c r="I94" s="275"/>
      <c r="J94" s="117"/>
      <c r="K94" s="268">
        <v>92</v>
      </c>
      <c r="L94" s="268" t="s">
        <v>285</v>
      </c>
      <c r="M94" s="268">
        <v>2375</v>
      </c>
      <c r="N94" s="271"/>
      <c r="O94" s="117"/>
      <c r="P94" s="268">
        <v>17</v>
      </c>
      <c r="Q94" s="268" t="s">
        <v>814</v>
      </c>
      <c r="R94" s="272">
        <f>Лист1!O18*Лист2!S94</f>
        <v>163.02000000000001</v>
      </c>
      <c r="S94" s="268">
        <v>66</v>
      </c>
      <c r="T94" s="117"/>
    </row>
    <row r="95" spans="1:21" ht="10.050000000000001" customHeight="1" x14ac:dyDescent="0.3">
      <c r="A95" s="268">
        <v>93</v>
      </c>
      <c r="B95" s="268" t="s">
        <v>59</v>
      </c>
      <c r="C95" s="272">
        <v>415</v>
      </c>
      <c r="D95" s="271"/>
      <c r="E95" s="271"/>
      <c r="F95" s="268">
        <v>93</v>
      </c>
      <c r="G95" s="268" t="s">
        <v>145</v>
      </c>
      <c r="H95" s="268">
        <v>2280</v>
      </c>
      <c r="I95" s="275"/>
      <c r="J95" s="117"/>
      <c r="K95" s="268">
        <v>93</v>
      </c>
      <c r="L95" s="268" t="s">
        <v>643</v>
      </c>
      <c r="M95" s="268">
        <v>2840</v>
      </c>
      <c r="N95" s="271"/>
      <c r="O95" s="117"/>
      <c r="P95" s="268">
        <v>18</v>
      </c>
      <c r="Q95" s="268" t="s">
        <v>853</v>
      </c>
      <c r="R95" s="282">
        <f>S95*Лист1!O19</f>
        <v>196.68</v>
      </c>
      <c r="S95" s="268">
        <v>66</v>
      </c>
      <c r="T95" s="117"/>
    </row>
    <row r="96" spans="1:21" ht="10.050000000000001" customHeight="1" x14ac:dyDescent="0.3">
      <c r="A96" s="268">
        <v>94</v>
      </c>
      <c r="B96" s="268" t="s">
        <v>60</v>
      </c>
      <c r="C96" s="272">
        <v>486</v>
      </c>
      <c r="D96" s="271"/>
      <c r="E96" s="271"/>
      <c r="F96" s="268">
        <v>94</v>
      </c>
      <c r="G96" s="268" t="s">
        <v>508</v>
      </c>
      <c r="H96" s="268">
        <v>3000</v>
      </c>
      <c r="I96" s="275"/>
      <c r="J96" s="117"/>
      <c r="K96" s="268">
        <v>94</v>
      </c>
      <c r="L96" s="268" t="s">
        <v>808</v>
      </c>
      <c r="M96" s="268">
        <v>2970</v>
      </c>
      <c r="N96" s="271"/>
      <c r="O96" s="117"/>
      <c r="P96" s="268">
        <v>18</v>
      </c>
      <c r="Q96" s="276" t="s">
        <v>270</v>
      </c>
      <c r="R96" s="427">
        <v>90</v>
      </c>
      <c r="S96" s="428"/>
      <c r="T96" s="117"/>
    </row>
    <row r="97" spans="1:20" ht="10.050000000000001" customHeight="1" x14ac:dyDescent="0.3">
      <c r="A97" s="268">
        <v>95</v>
      </c>
      <c r="B97" s="268" t="s">
        <v>244</v>
      </c>
      <c r="C97" s="272">
        <v>635</v>
      </c>
      <c r="D97" s="271"/>
      <c r="E97" s="271"/>
      <c r="F97" s="268">
        <v>95</v>
      </c>
      <c r="G97" s="268" t="s">
        <v>186</v>
      </c>
      <c r="H97" s="268">
        <v>2070</v>
      </c>
      <c r="I97" s="275"/>
      <c r="J97" s="117"/>
      <c r="K97" s="268">
        <v>95</v>
      </c>
      <c r="L97" s="268" t="s">
        <v>644</v>
      </c>
      <c r="M97" s="268">
        <v>3550</v>
      </c>
      <c r="N97" s="271"/>
      <c r="O97" s="117"/>
      <c r="P97" s="268">
        <v>19</v>
      </c>
      <c r="Q97" s="277" t="s">
        <v>266</v>
      </c>
      <c r="R97" s="427">
        <v>88</v>
      </c>
      <c r="S97" s="428"/>
      <c r="T97" s="117"/>
    </row>
    <row r="98" spans="1:20" ht="10.050000000000001" customHeight="1" x14ac:dyDescent="0.3">
      <c r="A98" s="268">
        <v>96</v>
      </c>
      <c r="B98" s="268" t="s">
        <v>620</v>
      </c>
      <c r="C98" s="272">
        <v>777</v>
      </c>
      <c r="D98" s="271"/>
      <c r="E98" s="271"/>
      <c r="F98" s="268">
        <v>96</v>
      </c>
      <c r="G98" s="268" t="s">
        <v>146</v>
      </c>
      <c r="H98" s="268">
        <v>2560</v>
      </c>
      <c r="I98" s="275"/>
      <c r="J98" s="117"/>
      <c r="K98" s="268">
        <v>96</v>
      </c>
      <c r="L98" s="268" t="s">
        <v>286</v>
      </c>
      <c r="M98" s="268">
        <v>4250</v>
      </c>
      <c r="N98" s="271"/>
      <c r="O98" s="117"/>
      <c r="P98" s="268">
        <v>20</v>
      </c>
      <c r="Q98" s="277" t="s">
        <v>267</v>
      </c>
      <c r="R98" s="427">
        <v>88</v>
      </c>
      <c r="S98" s="428"/>
      <c r="T98" s="117"/>
    </row>
    <row r="99" spans="1:20" ht="10.050000000000001" customHeight="1" x14ac:dyDescent="0.3">
      <c r="A99" s="268">
        <v>97</v>
      </c>
      <c r="B99" s="268" t="s">
        <v>485</v>
      </c>
      <c r="C99" s="272">
        <v>438</v>
      </c>
      <c r="D99" s="271"/>
      <c r="E99" s="271"/>
      <c r="F99" s="268">
        <v>97</v>
      </c>
      <c r="G99" s="268" t="s">
        <v>509</v>
      </c>
      <c r="H99" s="268">
        <v>3070</v>
      </c>
      <c r="I99" s="275"/>
      <c r="J99" s="117"/>
      <c r="K99" s="268">
        <v>97</v>
      </c>
      <c r="L99" s="268" t="s">
        <v>287</v>
      </c>
      <c r="M99" s="268">
        <v>5630</v>
      </c>
      <c r="N99" s="271"/>
      <c r="O99" s="117"/>
      <c r="P99" s="268">
        <v>21</v>
      </c>
      <c r="Q99" s="277" t="s">
        <v>268</v>
      </c>
      <c r="R99" s="427">
        <v>88</v>
      </c>
      <c r="S99" s="428"/>
      <c r="T99" s="117"/>
    </row>
    <row r="100" spans="1:20" ht="10.050000000000001" customHeight="1" x14ac:dyDescent="0.3">
      <c r="A100" s="268">
        <v>98</v>
      </c>
      <c r="B100" s="268" t="s">
        <v>484</v>
      </c>
      <c r="C100" s="272">
        <v>522</v>
      </c>
      <c r="D100" s="271"/>
      <c r="E100" s="271"/>
      <c r="F100" s="268">
        <v>98</v>
      </c>
      <c r="G100" s="268" t="s">
        <v>238</v>
      </c>
      <c r="H100" s="268">
        <v>2870</v>
      </c>
      <c r="I100" s="275"/>
      <c r="J100" s="117"/>
      <c r="K100" s="268">
        <v>98</v>
      </c>
      <c r="L100" s="268" t="s">
        <v>290</v>
      </c>
      <c r="M100" s="268">
        <v>4670</v>
      </c>
      <c r="N100" s="271"/>
      <c r="O100" s="117"/>
      <c r="P100" s="268">
        <v>22</v>
      </c>
      <c r="Q100" s="277" t="s">
        <v>269</v>
      </c>
      <c r="R100" s="427">
        <v>88</v>
      </c>
      <c r="S100" s="428"/>
      <c r="T100" s="117"/>
    </row>
    <row r="101" spans="1:20" ht="10.050000000000001" customHeight="1" x14ac:dyDescent="0.3">
      <c r="A101" s="268">
        <v>99</v>
      </c>
      <c r="B101" s="268" t="s">
        <v>282</v>
      </c>
      <c r="C101" s="272">
        <v>613</v>
      </c>
      <c r="D101" s="271"/>
      <c r="E101" s="273"/>
      <c r="F101" s="268">
        <v>99</v>
      </c>
      <c r="G101" s="268" t="s">
        <v>638</v>
      </c>
      <c r="H101" s="268">
        <v>3770</v>
      </c>
      <c r="I101" s="275"/>
      <c r="J101" s="117"/>
      <c r="K101" s="268">
        <v>99</v>
      </c>
      <c r="L101" s="268" t="s">
        <v>666</v>
      </c>
      <c r="M101" s="268">
        <v>5590</v>
      </c>
      <c r="N101" s="271"/>
      <c r="P101" s="117"/>
      <c r="Q101" s="117"/>
      <c r="R101" s="117"/>
      <c r="S101" s="117"/>
      <c r="T101" s="117"/>
    </row>
    <row r="102" spans="1:20" ht="10.050000000000001" customHeight="1" x14ac:dyDescent="0.3">
      <c r="A102" s="268">
        <v>100</v>
      </c>
      <c r="B102" s="268" t="s">
        <v>283</v>
      </c>
      <c r="C102" s="268">
        <v>805</v>
      </c>
      <c r="D102" s="271"/>
      <c r="E102" s="273"/>
      <c r="F102" s="268">
        <v>100</v>
      </c>
      <c r="G102" s="268" t="s">
        <v>637</v>
      </c>
      <c r="H102" s="268">
        <v>4970</v>
      </c>
      <c r="I102" s="275"/>
      <c r="J102" s="117"/>
      <c r="K102" s="268">
        <v>100</v>
      </c>
      <c r="L102" s="268" t="s">
        <v>648</v>
      </c>
      <c r="M102" s="268">
        <v>9230</v>
      </c>
      <c r="N102" s="271"/>
      <c r="P102" s="117"/>
      <c r="Q102" s="117"/>
      <c r="R102" s="117"/>
      <c r="S102" s="117"/>
    </row>
    <row r="103" spans="1:20" ht="10.050000000000001" customHeight="1" x14ac:dyDescent="0.45">
      <c r="A103" s="268">
        <v>101</v>
      </c>
      <c r="B103" s="268" t="s">
        <v>640</v>
      </c>
      <c r="C103" s="268">
        <v>488</v>
      </c>
      <c r="D103" s="271"/>
      <c r="E103" s="273"/>
      <c r="F103" s="117"/>
      <c r="G103" s="117"/>
      <c r="H103" s="117"/>
      <c r="I103" s="254"/>
      <c r="J103" s="117"/>
      <c r="K103" s="268">
        <v>1</v>
      </c>
      <c r="L103" s="268" t="s">
        <v>126</v>
      </c>
      <c r="M103" s="268">
        <v>37</v>
      </c>
      <c r="N103" s="271"/>
      <c r="P103" s="117"/>
      <c r="Q103" s="117"/>
      <c r="R103" s="117"/>
      <c r="S103" s="117"/>
    </row>
    <row r="104" spans="1:20" ht="10.050000000000001" customHeight="1" x14ac:dyDescent="0.45">
      <c r="A104" s="268">
        <v>102</v>
      </c>
      <c r="B104" s="268" t="s">
        <v>490</v>
      </c>
      <c r="C104" s="268">
        <v>583</v>
      </c>
      <c r="D104" s="271"/>
      <c r="E104" s="275"/>
      <c r="F104" s="117"/>
      <c r="G104" s="117"/>
      <c r="H104" s="117"/>
      <c r="I104" s="254"/>
      <c r="J104" s="117"/>
      <c r="K104" s="268">
        <v>2</v>
      </c>
      <c r="L104" s="268" t="s">
        <v>127</v>
      </c>
      <c r="M104" s="268">
        <v>40</v>
      </c>
      <c r="N104" s="271"/>
      <c r="P104" s="117"/>
      <c r="R104" s="117"/>
      <c r="S104" s="117"/>
    </row>
    <row r="105" spans="1:20" ht="10.050000000000001" customHeight="1" x14ac:dyDescent="0.45">
      <c r="A105" s="268">
        <v>103</v>
      </c>
      <c r="B105" s="268" t="s">
        <v>193</v>
      </c>
      <c r="C105" s="268">
        <v>686</v>
      </c>
      <c r="D105" s="271"/>
      <c r="E105" s="275"/>
      <c r="F105" s="117"/>
      <c r="G105" s="347">
        <f>Лист1!S4</f>
        <v>46225</v>
      </c>
      <c r="H105" s="117"/>
      <c r="I105" s="254"/>
      <c r="J105" s="117"/>
      <c r="K105" s="268">
        <v>3</v>
      </c>
      <c r="L105" s="268" t="s">
        <v>487</v>
      </c>
      <c r="M105" s="268">
        <v>42</v>
      </c>
      <c r="N105" s="271"/>
    </row>
    <row r="106" spans="1:20" ht="10.050000000000001" customHeight="1" x14ac:dyDescent="0.45">
      <c r="A106" s="268">
        <v>104</v>
      </c>
      <c r="B106" s="268" t="s">
        <v>350</v>
      </c>
      <c r="C106" s="268">
        <v>900</v>
      </c>
      <c r="D106" s="271"/>
      <c r="E106" s="117"/>
      <c r="F106" s="117"/>
      <c r="G106" s="117"/>
      <c r="H106" s="117"/>
      <c r="I106" s="254"/>
      <c r="J106" s="117"/>
      <c r="K106" s="268">
        <v>4</v>
      </c>
      <c r="L106" s="268" t="s">
        <v>2</v>
      </c>
      <c r="M106" s="268">
        <v>45</v>
      </c>
      <c r="N106" s="271"/>
    </row>
    <row r="107" spans="1:20" ht="10.050000000000001" customHeight="1" x14ac:dyDescent="0.45">
      <c r="A107" s="251"/>
      <c r="B107" s="117"/>
      <c r="C107" s="251"/>
      <c r="D107" s="271"/>
      <c r="E107" s="117"/>
      <c r="F107" s="117"/>
      <c r="G107" s="117"/>
      <c r="H107" s="117"/>
      <c r="I107" s="254"/>
      <c r="J107" s="117"/>
      <c r="K107" s="268">
        <v>5</v>
      </c>
      <c r="L107" s="268" t="s">
        <v>3</v>
      </c>
      <c r="M107" s="268">
        <v>48</v>
      </c>
      <c r="N107" s="271"/>
    </row>
    <row r="108" spans="1:20" ht="10.050000000000001" customHeight="1" x14ac:dyDescent="0.45">
      <c r="A108" s="251"/>
      <c r="B108" s="117"/>
      <c r="C108" s="117"/>
      <c r="D108" s="271"/>
      <c r="E108" s="117"/>
      <c r="F108" s="117"/>
      <c r="G108" s="117"/>
      <c r="H108" s="117"/>
      <c r="I108" s="254"/>
      <c r="J108" s="117"/>
      <c r="K108" s="268">
        <v>6</v>
      </c>
      <c r="L108" s="268" t="s">
        <v>633</v>
      </c>
      <c r="M108" s="268">
        <v>49</v>
      </c>
      <c r="N108" s="271"/>
    </row>
    <row r="109" spans="1:20" ht="10.050000000000001" customHeight="1" x14ac:dyDescent="0.45">
      <c r="A109" s="117"/>
      <c r="B109" s="117"/>
      <c r="C109" s="117"/>
      <c r="D109" s="271"/>
      <c r="E109" s="117"/>
      <c r="F109" s="117"/>
      <c r="G109" s="117"/>
      <c r="H109" s="117"/>
      <c r="I109" s="254"/>
      <c r="J109" s="117"/>
      <c r="K109" s="268">
        <v>7</v>
      </c>
      <c r="L109" s="268" t="s">
        <v>4</v>
      </c>
      <c r="M109" s="268">
        <v>55</v>
      </c>
      <c r="N109" s="271"/>
    </row>
    <row r="110" spans="1:20" ht="10.050000000000001" customHeight="1" x14ac:dyDescent="0.3">
      <c r="A110" s="117"/>
      <c r="B110" s="117"/>
      <c r="C110" s="117"/>
      <c r="D110" s="271"/>
      <c r="E110" s="117"/>
      <c r="F110" s="117"/>
      <c r="G110" s="117"/>
      <c r="H110" s="117"/>
      <c r="I110" s="117"/>
      <c r="J110" s="117"/>
      <c r="K110" s="268">
        <v>8</v>
      </c>
      <c r="L110" s="268" t="s">
        <v>147</v>
      </c>
      <c r="M110" s="268">
        <v>60</v>
      </c>
      <c r="N110" s="271"/>
    </row>
    <row r="111" spans="1:20" ht="10.050000000000001" customHeight="1" x14ac:dyDescent="0.3">
      <c r="A111" s="117"/>
      <c r="B111" s="117"/>
      <c r="C111" s="117"/>
      <c r="D111" s="271"/>
      <c r="K111" s="268">
        <v>9</v>
      </c>
      <c r="L111" s="268" t="s">
        <v>5</v>
      </c>
      <c r="M111" s="268">
        <v>71</v>
      </c>
      <c r="N111" s="271"/>
    </row>
    <row r="112" spans="1:20" ht="10.050000000000001" customHeight="1" x14ac:dyDescent="0.3">
      <c r="K112" s="268">
        <v>10</v>
      </c>
      <c r="L112" s="268" t="s">
        <v>592</v>
      </c>
      <c r="M112" s="268">
        <v>103</v>
      </c>
      <c r="N112" s="271"/>
    </row>
    <row r="113" spans="14:14" ht="10.050000000000001" customHeight="1" x14ac:dyDescent="0.3">
      <c r="N113" s="271"/>
    </row>
  </sheetData>
  <mergeCells count="23">
    <mergeCell ref="P58:S59"/>
    <mergeCell ref="A1:C1"/>
    <mergeCell ref="F1:H1"/>
    <mergeCell ref="K1:M1"/>
    <mergeCell ref="P18:S19"/>
    <mergeCell ref="P46:S47"/>
    <mergeCell ref="Q48:Q49"/>
    <mergeCell ref="P48:P49"/>
    <mergeCell ref="Q20:Q21"/>
    <mergeCell ref="P20:P21"/>
    <mergeCell ref="P1:R2"/>
    <mergeCell ref="P74:S75"/>
    <mergeCell ref="Q60:Q61"/>
    <mergeCell ref="P60:P61"/>
    <mergeCell ref="Q76:Q77"/>
    <mergeCell ref="P76:P77"/>
    <mergeCell ref="R86:S86"/>
    <mergeCell ref="R87:S87"/>
    <mergeCell ref="R100:S100"/>
    <mergeCell ref="R99:S99"/>
    <mergeCell ref="R96:S96"/>
    <mergeCell ref="R97:S97"/>
    <mergeCell ref="R98:S98"/>
  </mergeCells>
  <phoneticPr fontId="11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W131"/>
  <sheetViews>
    <sheetView topLeftCell="A64" zoomScale="70" zoomScaleNormal="70" zoomScaleSheetLayoutView="100" workbookViewId="0">
      <selection activeCell="Q101" sqref="Q101:R101"/>
    </sheetView>
  </sheetViews>
  <sheetFormatPr defaultColWidth="9.109375" defaultRowHeight="10.050000000000001" customHeight="1" x14ac:dyDescent="0.4"/>
  <cols>
    <col min="1" max="1" width="5" style="132" bestFit="1" customWidth="1"/>
    <col min="2" max="2" width="16.44140625" style="132" bestFit="1" customWidth="1"/>
    <col min="3" max="3" width="7.6640625" style="132" customWidth="1"/>
    <col min="4" max="4" width="5.109375" style="132" customWidth="1"/>
    <col min="5" max="5" width="8.44140625" style="132" bestFit="1" customWidth="1"/>
    <col min="6" max="6" width="5" style="103" bestFit="1" customWidth="1"/>
    <col min="7" max="7" width="18.6640625" style="132" customWidth="1"/>
    <col min="8" max="8" width="7.6640625" style="195" customWidth="1"/>
    <col min="9" max="9" width="5.6640625" style="195" customWidth="1"/>
    <col min="10" max="10" width="8.44140625" style="195" bestFit="1" customWidth="1"/>
    <col min="11" max="11" width="4.88671875" style="132" bestFit="1" customWidth="1"/>
    <col min="12" max="12" width="24.5546875" style="132" bestFit="1" customWidth="1"/>
    <col min="13" max="13" width="10.109375" style="195" customWidth="1"/>
    <col min="14" max="14" width="9.109375" style="132" customWidth="1"/>
    <col min="15" max="15" width="8.44140625" style="132" bestFit="1" customWidth="1"/>
    <col min="16" max="16" width="3.6640625" style="132" bestFit="1" customWidth="1"/>
    <col min="17" max="17" width="19.6640625" style="132" bestFit="1" customWidth="1"/>
    <col min="18" max="18" width="6.33203125" style="132" bestFit="1" customWidth="1"/>
    <col min="19" max="20" width="9.21875" style="132" bestFit="1" customWidth="1"/>
    <col min="21" max="21" width="10.21875" style="132" bestFit="1" customWidth="1"/>
    <col min="22" max="22" width="9.21875" style="132" bestFit="1" customWidth="1"/>
    <col min="23" max="16384" width="9.109375" style="133"/>
  </cols>
  <sheetData>
    <row r="1" spans="1:23" ht="10.050000000000001" customHeight="1" x14ac:dyDescent="0.45">
      <c r="A1" s="268">
        <f>Лист2!A3</f>
        <v>1</v>
      </c>
      <c r="B1" s="268" t="str">
        <f>Лист2!B3</f>
        <v>20х10х0,8</v>
      </c>
      <c r="C1" s="272">
        <f>Лист2!C3</f>
        <v>36</v>
      </c>
      <c r="D1" s="268">
        <v>6</v>
      </c>
      <c r="E1" s="431" t="s">
        <v>343</v>
      </c>
      <c r="F1" s="268">
        <v>1</v>
      </c>
      <c r="G1" s="268" t="str">
        <f>Лист2!G3</f>
        <v>10х10х1,0</v>
      </c>
      <c r="H1" s="272">
        <f>Лист2!H3</f>
        <v>30</v>
      </c>
      <c r="I1" s="268">
        <v>6</v>
      </c>
      <c r="J1" s="458" t="s">
        <v>346</v>
      </c>
      <c r="K1" s="280">
        <v>1</v>
      </c>
      <c r="L1" s="279" t="str">
        <f>Лист2!L3</f>
        <v>15 (1,2)ДН 22 (1,2)</v>
      </c>
      <c r="M1" s="282">
        <f>SUMPRODUCT(Лист2!M3)</f>
        <v>53</v>
      </c>
      <c r="N1" s="268">
        <v>6</v>
      </c>
      <c r="O1" s="431" t="s">
        <v>343</v>
      </c>
      <c r="P1" s="283">
        <v>1</v>
      </c>
      <c r="Q1" s="455" t="s">
        <v>803</v>
      </c>
      <c r="R1" s="456"/>
      <c r="S1" s="283">
        <f>Лист1!D55</f>
        <v>7.59</v>
      </c>
      <c r="T1" s="453" t="s">
        <v>106</v>
      </c>
      <c r="U1" s="283">
        <f>Лист1!F55</f>
        <v>700</v>
      </c>
      <c r="V1" s="285"/>
      <c r="W1" s="255"/>
    </row>
    <row r="2" spans="1:23" ht="10.050000000000001" customHeight="1" x14ac:dyDescent="0.45">
      <c r="A2" s="268">
        <f>Лист2!A4</f>
        <v>2</v>
      </c>
      <c r="B2" s="268" t="str">
        <f>Лист2!B4</f>
        <v>20х10х1,0</v>
      </c>
      <c r="C2" s="272">
        <f>Лист2!C4</f>
        <v>40</v>
      </c>
      <c r="D2" s="268">
        <v>6</v>
      </c>
      <c r="E2" s="452"/>
      <c r="F2" s="268">
        <v>2</v>
      </c>
      <c r="G2" s="268" t="str">
        <f>Лист2!G4</f>
        <v>10х10х1,2</v>
      </c>
      <c r="H2" s="272">
        <f>Лист2!H4</f>
        <v>33</v>
      </c>
      <c r="I2" s="268">
        <v>6</v>
      </c>
      <c r="J2" s="458"/>
      <c r="K2" s="268">
        <v>2</v>
      </c>
      <c r="L2" s="279" t="str">
        <f>Лист2!L4</f>
        <v>15 (1,5)ДН 22 (1,5)</v>
      </c>
      <c r="M2" s="282">
        <f>SUMPRODUCT(Лист2!M4)</f>
        <v>63</v>
      </c>
      <c r="N2" s="268">
        <v>6</v>
      </c>
      <c r="O2" s="452"/>
      <c r="P2" s="283">
        <v>2</v>
      </c>
      <c r="Q2" s="455" t="s">
        <v>804</v>
      </c>
      <c r="R2" s="456"/>
      <c r="S2" s="283">
        <f>Лист1!D56</f>
        <v>10.64</v>
      </c>
      <c r="T2" s="454"/>
      <c r="U2" s="283">
        <f>Лист1!F56</f>
        <v>970</v>
      </c>
      <c r="V2" s="285"/>
      <c r="W2" s="255"/>
    </row>
    <row r="3" spans="1:23" ht="10.050000000000001" customHeight="1" x14ac:dyDescent="0.45">
      <c r="A3" s="268">
        <f>Лист2!A5</f>
        <v>3</v>
      </c>
      <c r="B3" s="268" t="str">
        <f>Лист2!B5</f>
        <v>20х10х1,1</v>
      </c>
      <c r="C3" s="272">
        <f>Лист2!C5</f>
        <v>43</v>
      </c>
      <c r="D3" s="268">
        <v>6</v>
      </c>
      <c r="E3" s="452"/>
      <c r="F3" s="268">
        <v>3</v>
      </c>
      <c r="G3" s="268" t="str">
        <f>Лист2!G5</f>
        <v>15х15х0,8</v>
      </c>
      <c r="H3" s="272">
        <f>Лист2!H5</f>
        <v>36</v>
      </c>
      <c r="I3" s="268">
        <v>6</v>
      </c>
      <c r="J3" s="431" t="s">
        <v>343</v>
      </c>
      <c r="K3" s="280">
        <v>3</v>
      </c>
      <c r="L3" s="279" t="str">
        <f>Лист2!L5</f>
        <v>15 (1,8)</v>
      </c>
      <c r="M3" s="282">
        <f>SUMPRODUCT(Лист2!M5)</f>
        <v>71</v>
      </c>
      <c r="N3" s="268">
        <v>6</v>
      </c>
      <c r="O3" s="452"/>
      <c r="P3" s="280">
        <f>Лист1!B5</f>
        <v>1</v>
      </c>
      <c r="Q3" s="427" t="str">
        <f>Лист1!C5</f>
        <v>0,5*1000*2000</v>
      </c>
      <c r="R3" s="428"/>
      <c r="S3" s="286">
        <f>Лист1!D5</f>
        <v>7.7</v>
      </c>
      <c r="T3" s="431" t="str">
        <f>Лист1!E5</f>
        <v>х/к</v>
      </c>
      <c r="U3" s="272">
        <f>Лист1!F5</f>
        <v>585</v>
      </c>
      <c r="V3" s="272">
        <f>U3/S3</f>
        <v>75.974025974025977</v>
      </c>
      <c r="W3" s="255"/>
    </row>
    <row r="4" spans="1:23" ht="10.050000000000001" customHeight="1" x14ac:dyDescent="0.45">
      <c r="A4" s="268">
        <f>Лист2!A6</f>
        <v>4</v>
      </c>
      <c r="B4" s="268" t="str">
        <f>Лист2!B6</f>
        <v>20х10х1,2</v>
      </c>
      <c r="C4" s="272">
        <f>Лист2!C6</f>
        <v>47</v>
      </c>
      <c r="D4" s="268">
        <v>6</v>
      </c>
      <c r="E4" s="452"/>
      <c r="F4" s="268">
        <v>4</v>
      </c>
      <c r="G4" s="268" t="str">
        <f>Лист2!G6</f>
        <v>15х15х1,0</v>
      </c>
      <c r="H4" s="272">
        <f>Лист2!H6</f>
        <v>40</v>
      </c>
      <c r="I4" s="268">
        <v>6</v>
      </c>
      <c r="J4" s="452"/>
      <c r="K4" s="268">
        <v>4</v>
      </c>
      <c r="L4" s="279" t="str">
        <f>Лист2!L6</f>
        <v>15 (2,0)</v>
      </c>
      <c r="M4" s="282">
        <f>SUMPRODUCT(Лист2!M6)</f>
        <v>73</v>
      </c>
      <c r="N4" s="268">
        <v>6</v>
      </c>
      <c r="O4" s="452"/>
      <c r="P4" s="280">
        <f>Лист1!B6</f>
        <v>2</v>
      </c>
      <c r="Q4" s="427" t="str">
        <f>Лист1!C6</f>
        <v>0,6*1000*2000</v>
      </c>
      <c r="R4" s="428"/>
      <c r="S4" s="286">
        <f>Лист1!D6</f>
        <v>9.2200000000000006</v>
      </c>
      <c r="T4" s="452"/>
      <c r="U4" s="272">
        <f>Лист1!F6</f>
        <v>700</v>
      </c>
      <c r="V4" s="272">
        <f t="shared" ref="V4:V26" si="0">U4/S4</f>
        <v>75.921908893709329</v>
      </c>
      <c r="W4" s="255"/>
    </row>
    <row r="5" spans="1:23" ht="10.050000000000001" customHeight="1" x14ac:dyDescent="0.45">
      <c r="A5" s="268">
        <f>Лист2!A7</f>
        <v>5</v>
      </c>
      <c r="B5" s="268" t="str">
        <f>Лист2!B7</f>
        <v>30х10х1,0</v>
      </c>
      <c r="C5" s="272">
        <f>Лист2!C7</f>
        <v>55</v>
      </c>
      <c r="D5" s="268">
        <v>6</v>
      </c>
      <c r="E5" s="452"/>
      <c r="F5" s="268">
        <v>5</v>
      </c>
      <c r="G5" s="268" t="str">
        <f>Лист2!G7</f>
        <v>15х15х1,1</v>
      </c>
      <c r="H5" s="272">
        <f>Лист2!H7</f>
        <v>43</v>
      </c>
      <c r="I5" s="268">
        <v>6</v>
      </c>
      <c r="J5" s="452"/>
      <c r="K5" s="280">
        <v>5</v>
      </c>
      <c r="L5" s="279" t="str">
        <f>Лист2!L7</f>
        <v>15 (2,5)</v>
      </c>
      <c r="M5" s="282">
        <f>SUMPRODUCT(Лист2!M7)</f>
        <v>85</v>
      </c>
      <c r="N5" s="268">
        <v>6</v>
      </c>
      <c r="O5" s="452"/>
      <c r="P5" s="280">
        <f>Лист1!B7</f>
        <v>3</v>
      </c>
      <c r="Q5" s="427" t="str">
        <f>Лист1!C7</f>
        <v>0,7*1000*2000</v>
      </c>
      <c r="R5" s="428"/>
      <c r="S5" s="286">
        <f>Лист1!D7</f>
        <v>10.8</v>
      </c>
      <c r="T5" s="452"/>
      <c r="U5" s="272">
        <f>Лист1!F7</f>
        <v>825</v>
      </c>
      <c r="V5" s="272">
        <f t="shared" si="0"/>
        <v>76.388888888888886</v>
      </c>
      <c r="W5" s="255"/>
    </row>
    <row r="6" spans="1:23" ht="10.050000000000001" customHeight="1" x14ac:dyDescent="0.45">
      <c r="A6" s="268">
        <f>Лист2!A8</f>
        <v>6</v>
      </c>
      <c r="B6" s="268" t="str">
        <f>Лист2!B8</f>
        <v>30х10х1,2</v>
      </c>
      <c r="C6" s="272">
        <f>Лист2!C8</f>
        <v>65</v>
      </c>
      <c r="D6" s="268">
        <v>6</v>
      </c>
      <c r="E6" s="452"/>
      <c r="F6" s="268">
        <v>6</v>
      </c>
      <c r="G6" s="268" t="str">
        <f>Лист2!G8</f>
        <v>15х15х1,2</v>
      </c>
      <c r="H6" s="272">
        <f>Лист2!H8</f>
        <v>47</v>
      </c>
      <c r="I6" s="268">
        <v>6</v>
      </c>
      <c r="J6" s="452"/>
      <c r="K6" s="268">
        <v>6</v>
      </c>
      <c r="L6" s="279" t="str">
        <f>Лист2!L8</f>
        <v>15 (2,8)</v>
      </c>
      <c r="M6" s="282">
        <f>SUMPRODUCT(Лист2!M8)</f>
        <v>93</v>
      </c>
      <c r="N6" s="268">
        <v>6</v>
      </c>
      <c r="O6" s="452"/>
      <c r="P6" s="280">
        <f>Лист1!B8</f>
        <v>4</v>
      </c>
      <c r="Q6" s="427" t="str">
        <f>Лист1!C8</f>
        <v>0,85*1000*2000</v>
      </c>
      <c r="R6" s="428"/>
      <c r="S6" s="286">
        <f>Лист1!D8</f>
        <v>13.81</v>
      </c>
      <c r="T6" s="452"/>
      <c r="U6" s="272">
        <f>Лист1!F8</f>
        <v>1040</v>
      </c>
      <c r="V6" s="272">
        <f t="shared" si="0"/>
        <v>75.307748008689359</v>
      </c>
      <c r="W6" s="255"/>
    </row>
    <row r="7" spans="1:23" ht="10.050000000000001" customHeight="1" x14ac:dyDescent="0.45">
      <c r="A7" s="268">
        <f>Лист2!A9</f>
        <v>7</v>
      </c>
      <c r="B7" s="268" t="str">
        <f>Лист2!B9</f>
        <v>30х15х1,0 п/о</v>
      </c>
      <c r="C7" s="272">
        <f>Лист2!C9</f>
        <v>62</v>
      </c>
      <c r="D7" s="268">
        <v>6</v>
      </c>
      <c r="E7" s="452"/>
      <c r="F7" s="268">
        <v>7</v>
      </c>
      <c r="G7" s="268" t="str">
        <f>Лист2!G9</f>
        <v>15х15х1,5</v>
      </c>
      <c r="H7" s="272">
        <f>Лист2!H9</f>
        <v>52</v>
      </c>
      <c r="I7" s="268">
        <v>6</v>
      </c>
      <c r="J7" s="452"/>
      <c r="K7" s="280">
        <v>7</v>
      </c>
      <c r="L7" s="279" t="str">
        <f>Лист2!L9</f>
        <v>20 (1,5)</v>
      </c>
      <c r="M7" s="282">
        <f>SUMPRODUCT(Лист2!M9)</f>
        <v>80</v>
      </c>
      <c r="N7" s="268">
        <v>6</v>
      </c>
      <c r="O7" s="452"/>
      <c r="P7" s="280">
        <f>Лист1!B9</f>
        <v>5</v>
      </c>
      <c r="Q7" s="427" t="str">
        <f>Лист1!C9</f>
        <v>0,9*1000*2000</v>
      </c>
      <c r="R7" s="428"/>
      <c r="S7" s="286">
        <f>Лист1!D9</f>
        <v>14.47</v>
      </c>
      <c r="T7" s="452"/>
      <c r="U7" s="272">
        <f>Лист1!F9</f>
        <v>1085</v>
      </c>
      <c r="V7" s="272">
        <f t="shared" si="0"/>
        <v>74.982722874913605</v>
      </c>
      <c r="W7" s="255"/>
    </row>
    <row r="8" spans="1:23" ht="10.050000000000001" customHeight="1" x14ac:dyDescent="0.45">
      <c r="A8" s="268">
        <f>Лист2!A10</f>
        <v>8</v>
      </c>
      <c r="B8" s="268" t="str">
        <f>Лист2!B10</f>
        <v>30х15х1,2 п/о</v>
      </c>
      <c r="C8" s="272">
        <f>Лист2!C10</f>
        <v>72</v>
      </c>
      <c r="D8" s="268">
        <v>6</v>
      </c>
      <c r="E8" s="452"/>
      <c r="F8" s="268">
        <v>8</v>
      </c>
      <c r="G8" s="268" t="str">
        <f>Лист2!G10</f>
        <v>15х15х1,8</v>
      </c>
      <c r="H8" s="272">
        <f>Лист2!H10</f>
        <v>58</v>
      </c>
      <c r="I8" s="268">
        <v>6</v>
      </c>
      <c r="J8" s="452"/>
      <c r="K8" s="268">
        <v>8</v>
      </c>
      <c r="L8" s="279" t="str">
        <f>Лист2!L10</f>
        <v>20 (1,8)</v>
      </c>
      <c r="M8" s="282">
        <f>SUMPRODUCT(Лист2!M10)</f>
        <v>89</v>
      </c>
      <c r="N8" s="268">
        <v>6</v>
      </c>
      <c r="O8" s="452"/>
      <c r="P8" s="280">
        <f>Лист1!B10</f>
        <v>6</v>
      </c>
      <c r="Q8" s="427" t="str">
        <f>Лист1!C10</f>
        <v>1,0*1000*2000</v>
      </c>
      <c r="R8" s="428"/>
      <c r="S8" s="286">
        <f>Лист1!D10</f>
        <v>16.03</v>
      </c>
      <c r="T8" s="452"/>
      <c r="U8" s="272">
        <f>Лист1!F10</f>
        <v>1185</v>
      </c>
      <c r="V8" s="272">
        <f t="shared" si="0"/>
        <v>73.923892701185267</v>
      </c>
      <c r="W8" s="255"/>
    </row>
    <row r="9" spans="1:23" ht="10.050000000000001" customHeight="1" x14ac:dyDescent="0.45">
      <c r="A9" s="268">
        <f>Лист2!A11</f>
        <v>9</v>
      </c>
      <c r="B9" s="268" t="str">
        <f>Лист2!B11</f>
        <v>30х15х1,5 п/о</v>
      </c>
      <c r="C9" s="272">
        <f>Лист2!C11</f>
        <v>81</v>
      </c>
      <c r="D9" s="268">
        <v>6</v>
      </c>
      <c r="E9" s="452"/>
      <c r="F9" s="268">
        <v>9</v>
      </c>
      <c r="G9" s="268" t="str">
        <f>Лист2!G11</f>
        <v>20х20х0,8</v>
      </c>
      <c r="H9" s="272">
        <f>Лист2!H11</f>
        <v>43</v>
      </c>
      <c r="I9" s="268">
        <v>6</v>
      </c>
      <c r="J9" s="452"/>
      <c r="K9" s="280">
        <v>9</v>
      </c>
      <c r="L9" s="279" t="str">
        <f>Лист2!L11</f>
        <v>20 (2,0)</v>
      </c>
      <c r="M9" s="282">
        <f>SUMPRODUCT(Лист2!M11)</f>
        <v>94</v>
      </c>
      <c r="N9" s="268">
        <v>6</v>
      </c>
      <c r="O9" s="452"/>
      <c r="P9" s="280">
        <f>Лист1!B11</f>
        <v>7</v>
      </c>
      <c r="Q9" s="427" t="str">
        <f>Лист1!C11</f>
        <v>1,1*1000*2000</v>
      </c>
      <c r="R9" s="428"/>
      <c r="S9" s="286">
        <f>Лист1!D11</f>
        <v>16.75</v>
      </c>
      <c r="T9" s="452"/>
      <c r="U9" s="272">
        <f>Лист1!F11</f>
        <v>1240</v>
      </c>
      <c r="V9" s="272">
        <f t="shared" si="0"/>
        <v>74.02985074626865</v>
      </c>
      <c r="W9" s="255"/>
    </row>
    <row r="10" spans="1:23" ht="10.050000000000001" customHeight="1" x14ac:dyDescent="0.45">
      <c r="A10" s="268">
        <f>Лист2!A12</f>
        <v>10</v>
      </c>
      <c r="B10" s="268" t="str">
        <f>Лист2!B12</f>
        <v>30х15х1,0</v>
      </c>
      <c r="C10" s="272">
        <f>Лист2!C12</f>
        <v>66</v>
      </c>
      <c r="D10" s="268">
        <v>6</v>
      </c>
      <c r="E10" s="452"/>
      <c r="F10" s="268">
        <v>10</v>
      </c>
      <c r="G10" s="268" t="str">
        <f>Лист2!G12</f>
        <v>20х20х0,9</v>
      </c>
      <c r="H10" s="272">
        <f>Лист2!H12</f>
        <v>47</v>
      </c>
      <c r="I10" s="268">
        <v>6</v>
      </c>
      <c r="J10" s="452"/>
      <c r="K10" s="280">
        <v>10</v>
      </c>
      <c r="L10" s="279" t="str">
        <f>Лист2!L12</f>
        <v>20 (2,5)</v>
      </c>
      <c r="M10" s="282">
        <f>SUMPRODUCT(Лист2!M12)</f>
        <v>115</v>
      </c>
      <c r="N10" s="268">
        <v>6</v>
      </c>
      <c r="O10" s="452"/>
      <c r="P10" s="280">
        <f>Лист1!B12</f>
        <v>8</v>
      </c>
      <c r="Q10" s="427" t="str">
        <f>Лист1!C12</f>
        <v>1,2*1000*2000</v>
      </c>
      <c r="R10" s="428"/>
      <c r="S10" s="286">
        <f>Лист1!D12</f>
        <v>18.399999999999999</v>
      </c>
      <c r="T10" s="452"/>
      <c r="U10" s="272">
        <f>Лист1!F12</f>
        <v>1365</v>
      </c>
      <c r="V10" s="272">
        <f t="shared" si="0"/>
        <v>74.184782608695656</v>
      </c>
      <c r="W10" s="255"/>
    </row>
    <row r="11" spans="1:23" ht="10.050000000000001" customHeight="1" x14ac:dyDescent="0.45">
      <c r="A11" s="268">
        <f>Лист2!A13</f>
        <v>11</v>
      </c>
      <c r="B11" s="268" t="str">
        <f>Лист2!B13</f>
        <v>30х15х1,2</v>
      </c>
      <c r="C11" s="272">
        <f>Лист2!C13</f>
        <v>78</v>
      </c>
      <c r="D11" s="268">
        <v>6</v>
      </c>
      <c r="E11" s="452"/>
      <c r="F11" s="268">
        <v>11</v>
      </c>
      <c r="G11" s="268" t="str">
        <f>Лист2!G13</f>
        <v>20х20х1,0</v>
      </c>
      <c r="H11" s="272">
        <f>Лист2!H13</f>
        <v>50</v>
      </c>
      <c r="I11" s="268">
        <v>6</v>
      </c>
      <c r="J11" s="452"/>
      <c r="K11" s="268">
        <v>11</v>
      </c>
      <c r="L11" s="279" t="str">
        <f>Лист2!L13</f>
        <v>20 (2,8)</v>
      </c>
      <c r="M11" s="282">
        <f>SUMPRODUCT(Лист2!M13)</f>
        <v>122</v>
      </c>
      <c r="N11" s="268">
        <v>6</v>
      </c>
      <c r="O11" s="452"/>
      <c r="P11" s="280">
        <f>Лист1!B13</f>
        <v>9</v>
      </c>
      <c r="Q11" s="427" t="str">
        <f>Лист1!C13</f>
        <v>1,4*1000*2000</v>
      </c>
      <c r="R11" s="428"/>
      <c r="S11" s="286">
        <f>Лист1!D13</f>
        <v>21.81</v>
      </c>
      <c r="T11" s="452"/>
      <c r="U11" s="272">
        <f>Лист1!F13</f>
        <v>1615</v>
      </c>
      <c r="V11" s="272">
        <f t="shared" si="0"/>
        <v>74.048601558917937</v>
      </c>
      <c r="W11" s="255"/>
    </row>
    <row r="12" spans="1:23" ht="10.050000000000001" customHeight="1" x14ac:dyDescent="0.45">
      <c r="A12" s="268">
        <f>Лист2!A14</f>
        <v>12</v>
      </c>
      <c r="B12" s="268" t="str">
        <f>Лист2!B14</f>
        <v>30х15х1,5</v>
      </c>
      <c r="C12" s="272">
        <f>Лист2!C14</f>
        <v>91</v>
      </c>
      <c r="D12" s="268">
        <v>6</v>
      </c>
      <c r="E12" s="452"/>
      <c r="F12" s="268">
        <v>12</v>
      </c>
      <c r="G12" s="268" t="str">
        <f>Лист2!G14</f>
        <v>20х20х1,1</v>
      </c>
      <c r="H12" s="272">
        <f>Лист2!H14</f>
        <v>55</v>
      </c>
      <c r="I12" s="268">
        <v>6</v>
      </c>
      <c r="J12" s="452"/>
      <c r="K12" s="280">
        <v>12</v>
      </c>
      <c r="L12" s="279" t="str">
        <f>Лист2!L14</f>
        <v>25 (1,2)/ДН 33,7 (1,2)</v>
      </c>
      <c r="M12" s="282">
        <f>SUMPRODUCT(Лист2!M14)</f>
        <v>82</v>
      </c>
      <c r="N12" s="268">
        <v>6</v>
      </c>
      <c r="O12" s="452"/>
      <c r="P12" s="280">
        <f>Лист1!B14</f>
        <v>10</v>
      </c>
      <c r="Q12" s="427" t="str">
        <f>Лист1!C14</f>
        <v>1,5*1000*2000</v>
      </c>
      <c r="R12" s="428"/>
      <c r="S12" s="286">
        <f>Лист1!D14</f>
        <v>23.12</v>
      </c>
      <c r="T12" s="452"/>
      <c r="U12" s="272">
        <f>Лист1!F14</f>
        <v>1710</v>
      </c>
      <c r="V12" s="272">
        <f t="shared" si="0"/>
        <v>73.961937716262966</v>
      </c>
      <c r="W12" s="255"/>
    </row>
    <row r="13" spans="1:23" ht="10.050000000000001" customHeight="1" x14ac:dyDescent="0.45">
      <c r="A13" s="268">
        <f>Лист2!A15</f>
        <v>13</v>
      </c>
      <c r="B13" s="268" t="str">
        <f>Лист2!B15</f>
        <v>30х20х0,8</v>
      </c>
      <c r="C13" s="272">
        <f>Лист2!C15</f>
        <v>55</v>
      </c>
      <c r="D13" s="268">
        <v>6</v>
      </c>
      <c r="E13" s="452"/>
      <c r="F13" s="268">
        <v>13</v>
      </c>
      <c r="G13" s="268" t="str">
        <f>Лист2!G15</f>
        <v>20х20х1,2</v>
      </c>
      <c r="H13" s="272">
        <f>Лист2!H15</f>
        <v>59</v>
      </c>
      <c r="I13" s="268">
        <v>6</v>
      </c>
      <c r="J13" s="452"/>
      <c r="K13" s="268">
        <v>13</v>
      </c>
      <c r="L13" s="279" t="str">
        <f>Лист2!L15</f>
        <v>25 (1,5)/ДН 33,7 (1,5)</v>
      </c>
      <c r="M13" s="282">
        <f>SUMPRODUCT(Лист2!M15)</f>
        <v>101</v>
      </c>
      <c r="N13" s="268">
        <v>6</v>
      </c>
      <c r="O13" s="452"/>
      <c r="P13" s="280">
        <f>Лист1!B15</f>
        <v>11</v>
      </c>
      <c r="Q13" s="427" t="str">
        <f>Лист1!C15</f>
        <v>1,8*1000*2000</v>
      </c>
      <c r="R13" s="428"/>
      <c r="S13" s="286">
        <f>Лист1!D15</f>
        <v>27.36</v>
      </c>
      <c r="T13" s="452"/>
      <c r="U13" s="272">
        <f>Лист1!F15</f>
        <v>2025</v>
      </c>
      <c r="V13" s="272">
        <f t="shared" si="0"/>
        <v>74.01315789473685</v>
      </c>
      <c r="W13" s="255"/>
    </row>
    <row r="14" spans="1:23" ht="10.050000000000001" customHeight="1" x14ac:dyDescent="0.45">
      <c r="A14" s="268">
        <f>Лист2!A16</f>
        <v>14</v>
      </c>
      <c r="B14" s="268" t="str">
        <f>Лист2!B16</f>
        <v>30х20х1,0</v>
      </c>
      <c r="C14" s="272">
        <f>Лист2!C16</f>
        <v>64</v>
      </c>
      <c r="D14" s="268">
        <v>6</v>
      </c>
      <c r="E14" s="452"/>
      <c r="F14" s="268">
        <v>14</v>
      </c>
      <c r="G14" s="268" t="str">
        <f>Лист2!G16</f>
        <v>20х20х1,4</v>
      </c>
      <c r="H14" s="272">
        <f>Лист2!H16</f>
        <v>68</v>
      </c>
      <c r="I14" s="268">
        <v>6</v>
      </c>
      <c r="J14" s="452"/>
      <c r="K14" s="280">
        <v>14</v>
      </c>
      <c r="L14" s="279" t="str">
        <f>Лист2!L16</f>
        <v>25 (1,8)</v>
      </c>
      <c r="M14" s="282">
        <f>SUMPRODUCT(Лист2!M16)</f>
        <v>116</v>
      </c>
      <c r="N14" s="268">
        <v>6</v>
      </c>
      <c r="O14" s="452"/>
      <c r="P14" s="280">
        <f>Лист1!B16</f>
        <v>12</v>
      </c>
      <c r="Q14" s="427" t="str">
        <f>Лист1!C16</f>
        <v>1,9*1000*2000</v>
      </c>
      <c r="R14" s="428"/>
      <c r="S14" s="286">
        <f>Лист1!D16</f>
        <v>29.23</v>
      </c>
      <c r="T14" s="452"/>
      <c r="U14" s="272">
        <f>Лист1!F16</f>
        <v>2165</v>
      </c>
      <c r="V14" s="272">
        <f t="shared" si="0"/>
        <v>74.067738624700652</v>
      </c>
      <c r="W14" s="255"/>
    </row>
    <row r="15" spans="1:23" ht="10.050000000000001" customHeight="1" x14ac:dyDescent="0.45">
      <c r="A15" s="268">
        <f>Лист2!A17</f>
        <v>15</v>
      </c>
      <c r="B15" s="268" t="str">
        <f>Лист2!B17</f>
        <v>30х20х1,2</v>
      </c>
      <c r="C15" s="272">
        <f>Лист2!C17</f>
        <v>76</v>
      </c>
      <c r="D15" s="268">
        <v>6</v>
      </c>
      <c r="E15" s="452"/>
      <c r="F15" s="268">
        <v>15</v>
      </c>
      <c r="G15" s="268" t="str">
        <f>Лист2!G17</f>
        <v>20х20х1,5</v>
      </c>
      <c r="H15" s="272">
        <f>Лист2!H17</f>
        <v>72</v>
      </c>
      <c r="I15" s="268">
        <v>6</v>
      </c>
      <c r="J15" s="452"/>
      <c r="K15" s="268">
        <v>15</v>
      </c>
      <c r="L15" s="279" t="str">
        <f>Лист2!L17</f>
        <v>25 (2,0)/ДН 33,7 (2,0)</v>
      </c>
      <c r="M15" s="282">
        <f>SUMPRODUCT(Лист2!M17)</f>
        <v>119</v>
      </c>
      <c r="N15" s="268">
        <v>6</v>
      </c>
      <c r="O15" s="452"/>
      <c r="P15" s="280">
        <f>Лист1!B17</f>
        <v>13</v>
      </c>
      <c r="Q15" s="427" t="str">
        <f>Лист1!C17</f>
        <v>2,0*1000*2000</v>
      </c>
      <c r="R15" s="428"/>
      <c r="S15" s="286">
        <f>Лист1!D17</f>
        <v>30.8</v>
      </c>
      <c r="T15" s="432"/>
      <c r="U15" s="272">
        <f>Лист1!F17</f>
        <v>2280</v>
      </c>
      <c r="V15" s="272">
        <f t="shared" si="0"/>
        <v>74.025974025974023</v>
      </c>
      <c r="W15" s="255"/>
    </row>
    <row r="16" spans="1:23" ht="10.050000000000001" customHeight="1" x14ac:dyDescent="0.45">
      <c r="A16" s="268">
        <f>Лист2!A18</f>
        <v>16</v>
      </c>
      <c r="B16" s="268" t="str">
        <f>Лист2!B18</f>
        <v>30х20х1,5</v>
      </c>
      <c r="C16" s="272">
        <f>Лист2!C18</f>
        <v>93</v>
      </c>
      <c r="D16" s="268">
        <v>6</v>
      </c>
      <c r="E16" s="452"/>
      <c r="F16" s="268">
        <v>16</v>
      </c>
      <c r="G16" s="268" t="str">
        <f>Лист2!G18</f>
        <v>20х20х1,7</v>
      </c>
      <c r="H16" s="272">
        <f>Лист2!H18</f>
        <v>77</v>
      </c>
      <c r="I16" s="268">
        <v>6</v>
      </c>
      <c r="J16" s="452"/>
      <c r="K16" s="280">
        <v>16</v>
      </c>
      <c r="L16" s="279" t="str">
        <f>Лист2!L18</f>
        <v>25 (2,5)</v>
      </c>
      <c r="M16" s="282">
        <f>SUMPRODUCT(Лист2!M18)</f>
        <v>141</v>
      </c>
      <c r="N16" s="268">
        <v>6</v>
      </c>
      <c r="O16" s="452"/>
      <c r="P16" s="284">
        <f>Лист1!B18</f>
        <v>14</v>
      </c>
      <c r="Q16" s="455" t="str">
        <f>Лист1!C18</f>
        <v>1,4*1000*2000</v>
      </c>
      <c r="R16" s="456"/>
      <c r="S16" s="287">
        <f>Лист1!D18</f>
        <v>22.44</v>
      </c>
      <c r="T16" s="453" t="str">
        <f>Лист1!E18</f>
        <v>г/к</v>
      </c>
      <c r="U16" s="285">
        <f>Лист1!F18</f>
        <v>1730</v>
      </c>
      <c r="V16" s="285">
        <f t="shared" si="0"/>
        <v>77.094474153297682</v>
      </c>
      <c r="W16" s="255"/>
    </row>
    <row r="17" spans="1:23" ht="10.050000000000001" customHeight="1" x14ac:dyDescent="0.45">
      <c r="A17" s="268">
        <f>Лист2!A19</f>
        <v>17</v>
      </c>
      <c r="B17" s="268" t="str">
        <f>Лист2!B19</f>
        <v>30х20х1,8</v>
      </c>
      <c r="C17" s="272">
        <f>Лист2!C19</f>
        <v>104</v>
      </c>
      <c r="D17" s="268">
        <v>6</v>
      </c>
      <c r="E17" s="452"/>
      <c r="F17" s="268">
        <v>17</v>
      </c>
      <c r="G17" s="268" t="str">
        <f>Лист2!G19</f>
        <v>20х20х1,8</v>
      </c>
      <c r="H17" s="272">
        <f>Лист2!H19</f>
        <v>81</v>
      </c>
      <c r="I17" s="268">
        <v>6</v>
      </c>
      <c r="J17" s="452"/>
      <c r="K17" s="268">
        <v>17</v>
      </c>
      <c r="L17" s="279" t="str">
        <f>Лист2!L19</f>
        <v>25 (2,8)</v>
      </c>
      <c r="M17" s="282">
        <f>SUMPRODUCT(Лист2!M19)</f>
        <v>155</v>
      </c>
      <c r="N17" s="268">
        <v>6</v>
      </c>
      <c r="O17" s="452"/>
      <c r="P17" s="284">
        <f>Лист1!B19</f>
        <v>15</v>
      </c>
      <c r="Q17" s="455" t="str">
        <f>Лист1!C19</f>
        <v>1,5*1000*2000</v>
      </c>
      <c r="R17" s="456"/>
      <c r="S17" s="287">
        <f>Лист1!D19</f>
        <v>25.43</v>
      </c>
      <c r="T17" s="457"/>
      <c r="U17" s="285">
        <f>Лист1!F19</f>
        <v>1960</v>
      </c>
      <c r="V17" s="285">
        <f>U17/S17</f>
        <v>77.074321667322067</v>
      </c>
      <c r="W17" s="255"/>
    </row>
    <row r="18" spans="1:23" ht="10.050000000000001" customHeight="1" x14ac:dyDescent="0.45">
      <c r="A18" s="268">
        <f>Лист2!A20</f>
        <v>18</v>
      </c>
      <c r="B18" s="268" t="str">
        <f>Лист2!B20</f>
        <v>30х20х2,0</v>
      </c>
      <c r="C18" s="272">
        <f>Лист2!C20</f>
        <v>107</v>
      </c>
      <c r="D18" s="268">
        <v>6</v>
      </c>
      <c r="E18" s="452"/>
      <c r="F18" s="268">
        <v>18</v>
      </c>
      <c r="G18" s="268" t="str">
        <f>Лист2!G20</f>
        <v>20х20х2,0</v>
      </c>
      <c r="H18" s="272">
        <f>Лист2!H20</f>
        <v>83</v>
      </c>
      <c r="I18" s="268">
        <v>6</v>
      </c>
      <c r="J18" s="452"/>
      <c r="K18" s="280">
        <v>18</v>
      </c>
      <c r="L18" s="279" t="str">
        <f>Лист2!L20</f>
        <v>25 (3,0)</v>
      </c>
      <c r="M18" s="282">
        <f>SUMPRODUCT(Лист2!M20)</f>
        <v>165</v>
      </c>
      <c r="N18" s="268">
        <v>6</v>
      </c>
      <c r="O18" s="432"/>
      <c r="P18" s="284">
        <f>Лист1!B20</f>
        <v>16</v>
      </c>
      <c r="Q18" s="455" t="str">
        <f>Лист1!C20</f>
        <v>1,8*1000*2000</v>
      </c>
      <c r="R18" s="456"/>
      <c r="S18" s="287">
        <f>Лист1!D20</f>
        <v>29.89</v>
      </c>
      <c r="T18" s="457"/>
      <c r="U18" s="285">
        <f>Лист1!F20</f>
        <v>2150</v>
      </c>
      <c r="V18" s="285">
        <f t="shared" si="0"/>
        <v>71.930411508865845</v>
      </c>
      <c r="W18" s="255"/>
    </row>
    <row r="19" spans="1:23" ht="10.050000000000001" customHeight="1" x14ac:dyDescent="0.45">
      <c r="A19" s="268">
        <f>Лист2!A21</f>
        <v>19</v>
      </c>
      <c r="B19" s="268" t="str">
        <f>Лист2!B21</f>
        <v>40х10х1,0</v>
      </c>
      <c r="C19" s="272">
        <f>Лист2!C21</f>
        <v>74</v>
      </c>
      <c r="D19" s="268">
        <v>6</v>
      </c>
      <c r="E19" s="452"/>
      <c r="F19" s="268">
        <v>19</v>
      </c>
      <c r="G19" s="268" t="str">
        <f>Лист2!G21</f>
        <v>25х25х0,8</v>
      </c>
      <c r="H19" s="272">
        <f>Лист2!H21</f>
        <v>55</v>
      </c>
      <c r="I19" s="268">
        <v>6</v>
      </c>
      <c r="J19" s="452"/>
      <c r="K19" s="280">
        <v>19</v>
      </c>
      <c r="L19" s="279" t="str">
        <f>Лист2!L21</f>
        <v>25 (3,2)</v>
      </c>
      <c r="M19" s="282"/>
      <c r="N19" s="268">
        <v>6</v>
      </c>
      <c r="O19" s="431" t="s">
        <v>345</v>
      </c>
      <c r="P19" s="284">
        <f>Лист1!B21</f>
        <v>17</v>
      </c>
      <c r="Q19" s="455" t="str">
        <f>Лист1!C21</f>
        <v>1,9*1000*2000</v>
      </c>
      <c r="R19" s="456"/>
      <c r="S19" s="287">
        <f>Лист1!D21</f>
        <v>30.58</v>
      </c>
      <c r="T19" s="457"/>
      <c r="U19" s="285">
        <f>Лист1!F21</f>
        <v>2200</v>
      </c>
      <c r="V19" s="285">
        <f t="shared" si="0"/>
        <v>71.942446043165475</v>
      </c>
      <c r="W19" s="255"/>
    </row>
    <row r="20" spans="1:23" ht="10.050000000000001" customHeight="1" x14ac:dyDescent="0.45">
      <c r="A20" s="268">
        <f>Лист2!A22</f>
        <v>20</v>
      </c>
      <c r="B20" s="268" t="str">
        <f>Лист2!B22</f>
        <v>40х10х1,2</v>
      </c>
      <c r="C20" s="272">
        <f>Лист2!C22</f>
        <v>88</v>
      </c>
      <c r="D20" s="268">
        <v>6</v>
      </c>
      <c r="E20" s="452"/>
      <c r="F20" s="268">
        <v>20</v>
      </c>
      <c r="G20" s="268" t="str">
        <f>Лист2!G22</f>
        <v>25х25х1,0</v>
      </c>
      <c r="H20" s="272">
        <f>Лист2!H22</f>
        <v>64</v>
      </c>
      <c r="I20" s="268">
        <v>6</v>
      </c>
      <c r="J20" s="452"/>
      <c r="K20" s="268">
        <v>20</v>
      </c>
      <c r="L20" s="279" t="str">
        <f>Лист2!L22</f>
        <v>32(1,2)/ДН 42 (1,2)</v>
      </c>
      <c r="M20" s="282">
        <f>SUMPRODUCT(Лист2!M22)</f>
        <v>103</v>
      </c>
      <c r="N20" s="268">
        <v>6</v>
      </c>
      <c r="O20" s="452"/>
      <c r="P20" s="284">
        <f>Лист1!B22</f>
        <v>18</v>
      </c>
      <c r="Q20" s="455" t="str">
        <f>Лист1!C22</f>
        <v>2,0*1000*2000</v>
      </c>
      <c r="R20" s="456"/>
      <c r="S20" s="287">
        <f>Лист1!D22</f>
        <v>31.71</v>
      </c>
      <c r="T20" s="457"/>
      <c r="U20" s="285">
        <f>Лист1!F22</f>
        <v>2285</v>
      </c>
      <c r="V20" s="285">
        <f t="shared" si="0"/>
        <v>72.059287291075364</v>
      </c>
      <c r="W20" s="255"/>
    </row>
    <row r="21" spans="1:23" ht="10.050000000000001" customHeight="1" x14ac:dyDescent="0.45">
      <c r="A21" s="268">
        <f>Лист2!A23</f>
        <v>21</v>
      </c>
      <c r="B21" s="268" t="str">
        <f>Лист2!B23</f>
        <v>40х10х1,5</v>
      </c>
      <c r="C21" s="272">
        <f>Лист2!C23</f>
        <v>103</v>
      </c>
      <c r="D21" s="268">
        <v>6</v>
      </c>
      <c r="E21" s="452"/>
      <c r="F21" s="268">
        <v>21</v>
      </c>
      <c r="G21" s="268" t="str">
        <f>Лист2!G23</f>
        <v>25х25х1,1</v>
      </c>
      <c r="H21" s="272">
        <f>Лист2!H23</f>
        <v>70</v>
      </c>
      <c r="I21" s="268">
        <v>6</v>
      </c>
      <c r="J21" s="452"/>
      <c r="K21" s="280">
        <v>21</v>
      </c>
      <c r="L21" s="279" t="str">
        <f>Лист2!L23</f>
        <v>32 (1,5)/ДН 42 (1,5)</v>
      </c>
      <c r="M21" s="282">
        <f>SUMPRODUCT(Лист2!M23)</f>
        <v>130</v>
      </c>
      <c r="N21" s="268">
        <v>6</v>
      </c>
      <c r="O21" s="452"/>
      <c r="P21" s="284">
        <f>Лист1!B23</f>
        <v>19</v>
      </c>
      <c r="Q21" s="455" t="str">
        <f>Лист1!C23</f>
        <v>2,5*1000*2000</v>
      </c>
      <c r="R21" s="456"/>
      <c r="S21" s="287">
        <f>Лист1!D23</f>
        <v>39.81</v>
      </c>
      <c r="T21" s="457"/>
      <c r="U21" s="285">
        <f>Лист1!F23</f>
        <v>2870</v>
      </c>
      <c r="V21" s="285">
        <f t="shared" si="0"/>
        <v>72.092439085656864</v>
      </c>
      <c r="W21" s="255"/>
    </row>
    <row r="22" spans="1:23" ht="10.050000000000001" customHeight="1" x14ac:dyDescent="0.45">
      <c r="A22" s="268">
        <f>Лист2!A24</f>
        <v>22</v>
      </c>
      <c r="B22" s="268" t="str">
        <f>Лист2!B24</f>
        <v>40х20х1,0</v>
      </c>
      <c r="C22" s="272">
        <f>Лист2!C24</f>
        <v>77</v>
      </c>
      <c r="D22" s="268">
        <v>6</v>
      </c>
      <c r="E22" s="452"/>
      <c r="F22" s="268">
        <v>22</v>
      </c>
      <c r="G22" s="268" t="str">
        <f>Лист2!G24</f>
        <v>25х25х1,2</v>
      </c>
      <c r="H22" s="272">
        <f>Лист2!H24</f>
        <v>76</v>
      </c>
      <c r="I22" s="268">
        <v>6</v>
      </c>
      <c r="J22" s="452"/>
      <c r="K22" s="268">
        <v>22</v>
      </c>
      <c r="L22" s="279" t="str">
        <f>Лист2!L24</f>
        <v>32 (1,8)/ДН 42 (1,8)</v>
      </c>
      <c r="M22" s="282">
        <f>SUMPRODUCT(Лист2!M24)</f>
        <v>148</v>
      </c>
      <c r="N22" s="268">
        <v>6</v>
      </c>
      <c r="O22" s="452"/>
      <c r="P22" s="284">
        <f>Лист1!B24</f>
        <v>20</v>
      </c>
      <c r="Q22" s="455" t="str">
        <f>Лист1!C24</f>
        <v>2,8*1000*2000</v>
      </c>
      <c r="R22" s="456"/>
      <c r="S22" s="287">
        <f>Лист1!D24</f>
        <v>44.71</v>
      </c>
      <c r="T22" s="457"/>
      <c r="U22" s="285">
        <f>Лист1!F24</f>
        <v>3220</v>
      </c>
      <c r="V22" s="285">
        <f t="shared" si="0"/>
        <v>72.019682397673904</v>
      </c>
      <c r="W22" s="255"/>
    </row>
    <row r="23" spans="1:23" ht="10.050000000000001" customHeight="1" x14ac:dyDescent="0.45">
      <c r="A23" s="268">
        <f>Лист2!A25</f>
        <v>23</v>
      </c>
      <c r="B23" s="268" t="str">
        <f>Лист2!B25</f>
        <v>40х20х1,1</v>
      </c>
      <c r="C23" s="272">
        <f>Лист2!C25</f>
        <v>84</v>
      </c>
      <c r="D23" s="268">
        <v>6</v>
      </c>
      <c r="E23" s="452"/>
      <c r="F23" s="268">
        <v>23</v>
      </c>
      <c r="G23" s="268" t="str">
        <f>Лист2!G25</f>
        <v>25х25х1,4</v>
      </c>
      <c r="H23" s="272">
        <f>Лист2!H25</f>
        <v>87</v>
      </c>
      <c r="I23" s="268">
        <v>6</v>
      </c>
      <c r="J23" s="452"/>
      <c r="K23" s="280">
        <v>23</v>
      </c>
      <c r="L23" s="279" t="str">
        <f>Лист2!L25</f>
        <v>32 (2,0)/ДН 42 (2,0)</v>
      </c>
      <c r="M23" s="282">
        <f>SUMPRODUCT(Лист2!M25)</f>
        <v>153</v>
      </c>
      <c r="N23" s="268">
        <v>6</v>
      </c>
      <c r="O23" s="452"/>
      <c r="P23" s="284">
        <f>Лист1!B25</f>
        <v>21</v>
      </c>
      <c r="Q23" s="455" t="str">
        <f>Лист1!C25</f>
        <v>2,9*1000*2000</v>
      </c>
      <c r="R23" s="456"/>
      <c r="S23" s="287">
        <f>Лист1!D25</f>
        <v>45.99</v>
      </c>
      <c r="T23" s="457"/>
      <c r="U23" s="285">
        <f>Лист1!F25</f>
        <v>3310</v>
      </c>
      <c r="V23" s="285">
        <f t="shared" si="0"/>
        <v>71.972167862578814</v>
      </c>
      <c r="W23" s="255"/>
    </row>
    <row r="24" spans="1:23" ht="10.050000000000001" customHeight="1" x14ac:dyDescent="0.45">
      <c r="A24" s="268">
        <f>Лист2!A26</f>
        <v>24</v>
      </c>
      <c r="B24" s="268" t="str">
        <f>Лист2!B26</f>
        <v xml:space="preserve">40х20х1,2 </v>
      </c>
      <c r="C24" s="272">
        <f>Лист2!C26</f>
        <v>91</v>
      </c>
      <c r="D24" s="268">
        <v>6</v>
      </c>
      <c r="E24" s="452"/>
      <c r="F24" s="268">
        <v>24</v>
      </c>
      <c r="G24" s="268" t="str">
        <f>Лист2!G26</f>
        <v>25х25х1,5</v>
      </c>
      <c r="H24" s="272">
        <f>Лист2!H26</f>
        <v>93</v>
      </c>
      <c r="I24" s="268">
        <v>6</v>
      </c>
      <c r="J24" s="452"/>
      <c r="K24" s="268">
        <v>24</v>
      </c>
      <c r="L24" s="279" t="str">
        <f>Лист2!L26</f>
        <v>32 (2,5)/ДН 42 (2,5)</v>
      </c>
      <c r="M24" s="282">
        <f>SUMPRODUCT(Лист2!M26)</f>
        <v>181</v>
      </c>
      <c r="N24" s="268">
        <v>6</v>
      </c>
      <c r="O24" s="452"/>
      <c r="P24" s="284">
        <f>Лист1!B26</f>
        <v>22</v>
      </c>
      <c r="Q24" s="455" t="str">
        <f>Лист1!C26</f>
        <v>3,0*1000*2000</v>
      </c>
      <c r="R24" s="456"/>
      <c r="S24" s="287">
        <f>Лист1!D26</f>
        <v>48.23</v>
      </c>
      <c r="T24" s="457"/>
      <c r="U24" s="285">
        <f>Лист1!F26</f>
        <v>3475</v>
      </c>
      <c r="V24" s="285">
        <f t="shared" si="0"/>
        <v>72.050590918515454</v>
      </c>
      <c r="W24" s="255"/>
    </row>
    <row r="25" spans="1:23" ht="10.050000000000001" customHeight="1" x14ac:dyDescent="0.45">
      <c r="A25" s="268">
        <f>Лист2!A27</f>
        <v>25</v>
      </c>
      <c r="B25" s="268" t="str">
        <f>Лист2!B27</f>
        <v>40х20х1,4</v>
      </c>
      <c r="C25" s="272">
        <f>Лист2!C27</f>
        <v>106</v>
      </c>
      <c r="D25" s="268">
        <v>6</v>
      </c>
      <c r="E25" s="452"/>
      <c r="F25" s="268">
        <v>25</v>
      </c>
      <c r="G25" s="268" t="str">
        <f>Лист2!G27</f>
        <v>25х25х1,8</v>
      </c>
      <c r="H25" s="272">
        <f>Лист2!H27</f>
        <v>104</v>
      </c>
      <c r="I25" s="268">
        <v>6</v>
      </c>
      <c r="J25" s="452"/>
      <c r="K25" s="280">
        <v>25</v>
      </c>
      <c r="L25" s="279" t="str">
        <f>Лист2!L27</f>
        <v>32 (2,8)/ДН 42 (2,8)</v>
      </c>
      <c r="M25" s="282">
        <f>SUMPRODUCT(Лист2!M27)</f>
        <v>199</v>
      </c>
      <c r="N25" s="268">
        <v>6</v>
      </c>
      <c r="O25" s="452"/>
      <c r="P25" s="284">
        <f>Лист1!B27</f>
        <v>23</v>
      </c>
      <c r="Q25" s="455" t="str">
        <f>Лист1!C27</f>
        <v>3,8*1000*2000</v>
      </c>
      <c r="R25" s="456"/>
      <c r="S25" s="287">
        <f>Лист1!D27</f>
        <v>61.29</v>
      </c>
      <c r="T25" s="457"/>
      <c r="U25" s="285">
        <f>Лист1!F27</f>
        <v>4415</v>
      </c>
      <c r="V25" s="285">
        <f t="shared" si="0"/>
        <v>72.034589655735033</v>
      </c>
      <c r="W25" s="255"/>
    </row>
    <row r="26" spans="1:23" ht="10.050000000000001" customHeight="1" x14ac:dyDescent="0.45">
      <c r="A26" s="268">
        <f>Лист2!A28</f>
        <v>26</v>
      </c>
      <c r="B26" s="268" t="str">
        <f>Лист2!B28</f>
        <v>40х20х1,5</v>
      </c>
      <c r="C26" s="272">
        <f>Лист2!C28</f>
        <v>113</v>
      </c>
      <c r="D26" s="268">
        <v>6</v>
      </c>
      <c r="E26" s="452"/>
      <c r="F26" s="268">
        <v>26</v>
      </c>
      <c r="G26" s="268" t="str">
        <f>Лист2!G28</f>
        <v>25х25х2,0</v>
      </c>
      <c r="H26" s="272">
        <f>Лист2!H28</f>
        <v>107</v>
      </c>
      <c r="I26" s="268">
        <v>6</v>
      </c>
      <c r="J26" s="452"/>
      <c r="K26" s="268">
        <v>26</v>
      </c>
      <c r="L26" s="279" t="str">
        <f>Лист2!L28</f>
        <v>32 (3,0)/ДН 42 (3,0)</v>
      </c>
      <c r="M26" s="282">
        <f>SUMPRODUCT(Лист2!M28)</f>
        <v>213</v>
      </c>
      <c r="N26" s="268">
        <v>6</v>
      </c>
      <c r="O26" s="452"/>
      <c r="P26" s="284">
        <f>Лист1!B28</f>
        <v>24</v>
      </c>
      <c r="Q26" s="455" t="str">
        <f>Лист1!C28</f>
        <v>4,0*1000*2000</v>
      </c>
      <c r="R26" s="456"/>
      <c r="S26" s="287">
        <f>Лист1!D28</f>
        <v>64.349999999999994</v>
      </c>
      <c r="T26" s="454"/>
      <c r="U26" s="285">
        <f>Лист1!F28</f>
        <v>4635</v>
      </c>
      <c r="V26" s="285">
        <f t="shared" si="0"/>
        <v>72.027972027972041</v>
      </c>
      <c r="W26" s="255"/>
    </row>
    <row r="27" spans="1:23" ht="10.050000000000001" customHeight="1" x14ac:dyDescent="0.45">
      <c r="A27" s="268">
        <f>Лист2!A29</f>
        <v>27</v>
      </c>
      <c r="B27" s="288" t="str">
        <f>Лист2!B29</f>
        <v>40х20х1,8</v>
      </c>
      <c r="C27" s="272">
        <f>Лист2!C29</f>
        <v>127</v>
      </c>
      <c r="D27" s="268">
        <v>6</v>
      </c>
      <c r="E27" s="452"/>
      <c r="F27" s="268">
        <v>27</v>
      </c>
      <c r="G27" s="268" t="str">
        <f>Лист2!G29</f>
        <v>30х30х0,8</v>
      </c>
      <c r="H27" s="272">
        <f>Лист2!H29</f>
        <v>66</v>
      </c>
      <c r="I27" s="268">
        <v>6</v>
      </c>
      <c r="J27" s="452"/>
      <c r="K27" s="280">
        <v>27</v>
      </c>
      <c r="L27" s="279" t="str">
        <f>Лист2!L29</f>
        <v>32 (3,2)/ДН 42 (3,2)</v>
      </c>
      <c r="M27" s="282">
        <f>SUMPRODUCT(Лист2!M29)</f>
        <v>226</v>
      </c>
      <c r="N27" s="268">
        <v>6</v>
      </c>
      <c r="O27" s="452"/>
      <c r="P27" s="280">
        <f>Лист1!B30</f>
        <v>1</v>
      </c>
      <c r="Q27" s="427" t="str">
        <f>Лист1!C30</f>
        <v>0,6*1250*2500</v>
      </c>
      <c r="R27" s="428"/>
      <c r="S27" s="286">
        <f>Лист1!D30</f>
        <v>15.03</v>
      </c>
      <c r="T27" s="431" t="str">
        <f>Лист1!E30</f>
        <v>х/к</v>
      </c>
      <c r="U27" s="272">
        <f>Лист1!F30</f>
        <v>1140</v>
      </c>
      <c r="V27" s="272">
        <f>U27/S27</f>
        <v>75.84830339321357</v>
      </c>
      <c r="W27" s="255"/>
    </row>
    <row r="28" spans="1:23" ht="10.050000000000001" customHeight="1" x14ac:dyDescent="0.45">
      <c r="A28" s="268">
        <f>Лист2!A30</f>
        <v>28</v>
      </c>
      <c r="B28" s="288" t="str">
        <f>Лист2!B30</f>
        <v>40х20х2,0</v>
      </c>
      <c r="C28" s="272">
        <f>Лист2!C30</f>
        <v>131</v>
      </c>
      <c r="D28" s="268">
        <v>6</v>
      </c>
      <c r="E28" s="432"/>
      <c r="F28" s="268">
        <v>28</v>
      </c>
      <c r="G28" s="268" t="str">
        <f>Лист2!G30</f>
        <v>30х30х0,9</v>
      </c>
      <c r="H28" s="272">
        <f>Лист2!H30</f>
        <v>72</v>
      </c>
      <c r="I28" s="268">
        <v>6</v>
      </c>
      <c r="J28" s="452"/>
      <c r="K28" s="280">
        <v>28</v>
      </c>
      <c r="L28" s="279" t="str">
        <f>Лист2!L30</f>
        <v>40 (1,2)/ДН 48 (1,2)</v>
      </c>
      <c r="M28" s="282">
        <f>SUMPRODUCT(Лист2!M30)</f>
        <v>117</v>
      </c>
      <c r="N28" s="268">
        <v>6</v>
      </c>
      <c r="O28" s="452"/>
      <c r="P28" s="280">
        <f>Лист1!B32</f>
        <v>3</v>
      </c>
      <c r="Q28" s="427" t="str">
        <f>Лист1!C32</f>
        <v>0,75*1250*2500</v>
      </c>
      <c r="R28" s="428"/>
      <c r="S28" s="286">
        <f>Лист1!D32</f>
        <v>18.5</v>
      </c>
      <c r="T28" s="452"/>
      <c r="U28" s="272">
        <f>Лист1!F32</f>
        <v>1390</v>
      </c>
      <c r="V28" s="272">
        <f t="shared" ref="V28:V49" si="1">U28/S28</f>
        <v>75.13513513513513</v>
      </c>
      <c r="W28" s="255"/>
    </row>
    <row r="29" spans="1:23" ht="10.050000000000001" customHeight="1" x14ac:dyDescent="0.45">
      <c r="A29" s="268">
        <f>Лист2!A31</f>
        <v>29</v>
      </c>
      <c r="B29" s="268" t="str">
        <f>Лист2!B31</f>
        <v>40х25х1,0</v>
      </c>
      <c r="C29" s="272">
        <f>Лист2!C31</f>
        <v>84</v>
      </c>
      <c r="D29" s="268">
        <v>6</v>
      </c>
      <c r="E29" s="463" t="s">
        <v>504</v>
      </c>
      <c r="F29" s="268">
        <v>29</v>
      </c>
      <c r="G29" s="268" t="str">
        <f>Лист2!G31</f>
        <v>30х30х1,0</v>
      </c>
      <c r="H29" s="272">
        <f>Лист2!H31</f>
        <v>77</v>
      </c>
      <c r="I29" s="268">
        <v>6</v>
      </c>
      <c r="J29" s="452"/>
      <c r="K29" s="268">
        <v>29</v>
      </c>
      <c r="L29" s="279" t="str">
        <f>Лист2!L31</f>
        <v>40 (1,5)/ДН 48 (1,5)</v>
      </c>
      <c r="M29" s="282">
        <f>SUMPRODUCT(Лист2!M31)</f>
        <v>148</v>
      </c>
      <c r="N29" s="268">
        <v>6</v>
      </c>
      <c r="O29" s="452"/>
      <c r="P29" s="280">
        <f>Лист1!B33</f>
        <v>4</v>
      </c>
      <c r="Q29" s="427" t="str">
        <f>Лист1!C33</f>
        <v>0,8*1250*2500</v>
      </c>
      <c r="R29" s="428"/>
      <c r="S29" s="286">
        <f>Лист1!D33</f>
        <v>19.21</v>
      </c>
      <c r="T29" s="452"/>
      <c r="U29" s="272">
        <f>Лист1!F33</f>
        <v>1440</v>
      </c>
      <c r="V29" s="272">
        <f t="shared" si="1"/>
        <v>74.960957834461212</v>
      </c>
      <c r="W29" s="255"/>
    </row>
    <row r="30" spans="1:23" ht="10.050000000000001" customHeight="1" x14ac:dyDescent="0.45">
      <c r="A30" s="268">
        <f>Лист2!A32</f>
        <v>30</v>
      </c>
      <c r="B30" s="268" t="s">
        <v>470</v>
      </c>
      <c r="C30" s="272">
        <f>Лист2!C32</f>
        <v>92</v>
      </c>
      <c r="D30" s="268">
        <v>6</v>
      </c>
      <c r="E30" s="464"/>
      <c r="F30" s="268">
        <v>30</v>
      </c>
      <c r="G30" s="268" t="str">
        <f>Лист2!G32</f>
        <v>30х30х1,1</v>
      </c>
      <c r="H30" s="272">
        <f>Лист2!H32</f>
        <v>84</v>
      </c>
      <c r="I30" s="268">
        <v>6</v>
      </c>
      <c r="J30" s="452"/>
      <c r="K30" s="280">
        <v>30</v>
      </c>
      <c r="L30" s="279" t="str">
        <f>Лист2!L32</f>
        <v>40 (1,7)/ДН 48 (1,7)</v>
      </c>
      <c r="M30" s="282">
        <f>SUMPRODUCT(Лист2!M32)</f>
        <v>159</v>
      </c>
      <c r="N30" s="268">
        <v>6</v>
      </c>
      <c r="O30" s="452"/>
      <c r="P30" s="280">
        <f>Лист1!B34</f>
        <v>5</v>
      </c>
      <c r="Q30" s="427" t="str">
        <f>Лист1!C34</f>
        <v>0,85*1250*2500</v>
      </c>
      <c r="R30" s="428"/>
      <c r="S30" s="286">
        <f>Лист1!D34</f>
        <v>21.324000000000002</v>
      </c>
      <c r="T30" s="452"/>
      <c r="U30" s="272">
        <f>Лист1!F34</f>
        <v>1600</v>
      </c>
      <c r="V30" s="272">
        <f t="shared" si="1"/>
        <v>75.032826861752014</v>
      </c>
      <c r="W30" s="255"/>
    </row>
    <row r="31" spans="1:23" ht="10.050000000000001" customHeight="1" x14ac:dyDescent="0.45">
      <c r="A31" s="268">
        <f>Лист2!A33</f>
        <v>31</v>
      </c>
      <c r="B31" s="268" t="str">
        <f>Лист2!B33</f>
        <v>40х25х1,2</v>
      </c>
      <c r="C31" s="272">
        <f>Лист2!C33</f>
        <v>99</v>
      </c>
      <c r="D31" s="268">
        <v>6</v>
      </c>
      <c r="E31" s="464"/>
      <c r="F31" s="268">
        <v>31</v>
      </c>
      <c r="G31" s="268" t="str">
        <f>Лист2!G33</f>
        <v>30х30х1,2</v>
      </c>
      <c r="H31" s="272">
        <f>Лист2!H33</f>
        <v>91</v>
      </c>
      <c r="I31" s="268">
        <v>6</v>
      </c>
      <c r="J31" s="452"/>
      <c r="K31" s="268">
        <v>31</v>
      </c>
      <c r="L31" s="279" t="str">
        <f>Лист2!L33</f>
        <v>40 (1,8)/ДН 48 (1,8)</v>
      </c>
      <c r="M31" s="282">
        <f>SUMPRODUCT(Лист2!M33)</f>
        <v>168</v>
      </c>
      <c r="N31" s="268">
        <v>6</v>
      </c>
      <c r="O31" s="452"/>
      <c r="P31" s="280">
        <f>Лист1!B35</f>
        <v>6</v>
      </c>
      <c r="Q31" s="427" t="str">
        <f>Лист1!C35</f>
        <v>0,9*1250*2500</v>
      </c>
      <c r="R31" s="428"/>
      <c r="S31" s="286">
        <f>Лист1!D35</f>
        <v>22.05</v>
      </c>
      <c r="T31" s="452"/>
      <c r="U31" s="272">
        <f>Лист1!F35</f>
        <v>1655</v>
      </c>
      <c r="V31" s="272">
        <f t="shared" si="1"/>
        <v>75.056689342403629</v>
      </c>
      <c r="W31" s="255"/>
    </row>
    <row r="32" spans="1:23" ht="10.050000000000001" customHeight="1" x14ac:dyDescent="0.45">
      <c r="A32" s="268">
        <f>Лист2!A34</f>
        <v>32</v>
      </c>
      <c r="B32" s="268" t="str">
        <f>Лист2!B34</f>
        <v>40х25х1,5</v>
      </c>
      <c r="C32" s="272">
        <f>Лист2!C34</f>
        <v>127</v>
      </c>
      <c r="D32" s="268">
        <v>6</v>
      </c>
      <c r="E32" s="464"/>
      <c r="F32" s="268">
        <v>32</v>
      </c>
      <c r="G32" s="268" t="str">
        <f>Лист2!G34</f>
        <v>30х30х1,4</v>
      </c>
      <c r="H32" s="272">
        <f>Лист2!H34</f>
        <v>106</v>
      </c>
      <c r="I32" s="268">
        <v>6</v>
      </c>
      <c r="J32" s="452"/>
      <c r="K32" s="280">
        <v>32</v>
      </c>
      <c r="L32" s="279" t="str">
        <f>Лист2!L34</f>
        <v>40 (2,0)/ДН 48 (2,0)</v>
      </c>
      <c r="M32" s="282">
        <f>SUMPRODUCT(Лист2!M34)</f>
        <v>175</v>
      </c>
      <c r="N32" s="268">
        <v>6</v>
      </c>
      <c r="O32" s="452"/>
      <c r="P32" s="280">
        <f>Лист1!B36</f>
        <v>7</v>
      </c>
      <c r="Q32" s="427" t="str">
        <f>Лист1!C36</f>
        <v>1,0*1250*2500</v>
      </c>
      <c r="R32" s="428"/>
      <c r="S32" s="286">
        <f>Лист1!D36</f>
        <v>24.64</v>
      </c>
      <c r="T32" s="452"/>
      <c r="U32" s="272">
        <f>Лист1!F36</f>
        <v>1825</v>
      </c>
      <c r="V32" s="272">
        <f t="shared" si="1"/>
        <v>74.066558441558442</v>
      </c>
      <c r="W32" s="255"/>
    </row>
    <row r="33" spans="1:23" ht="10.050000000000001" customHeight="1" x14ac:dyDescent="0.45">
      <c r="A33" s="268">
        <f>Лист2!A35</f>
        <v>33</v>
      </c>
      <c r="B33" s="268" t="s">
        <v>464</v>
      </c>
      <c r="C33" s="272">
        <f>Лист2!C35</f>
        <v>132</v>
      </c>
      <c r="D33" s="268">
        <v>6</v>
      </c>
      <c r="E33" s="464"/>
      <c r="F33" s="268">
        <v>33</v>
      </c>
      <c r="G33" s="268" t="str">
        <f>Лист2!G35</f>
        <v>30х30х1,5</v>
      </c>
      <c r="H33" s="272">
        <f>Лист2!H35</f>
        <v>113</v>
      </c>
      <c r="I33" s="268">
        <v>6</v>
      </c>
      <c r="J33" s="452"/>
      <c r="K33" s="268">
        <v>33</v>
      </c>
      <c r="L33" s="279" t="str">
        <f>Лист2!L35</f>
        <v>40 (2,4)/ДН 48 (2,4)</v>
      </c>
      <c r="M33" s="282">
        <f>SUMPRODUCT(Лист2!M35)</f>
        <v>199</v>
      </c>
      <c r="N33" s="268">
        <v>6</v>
      </c>
      <c r="O33" s="452"/>
      <c r="P33" s="280">
        <f>Лист1!B37</f>
        <v>8</v>
      </c>
      <c r="Q33" s="427" t="str">
        <f>Лист1!C37</f>
        <v>1,1*1250*2500</v>
      </c>
      <c r="R33" s="428"/>
      <c r="S33" s="286">
        <f>Лист1!D37</f>
        <v>26.49</v>
      </c>
      <c r="T33" s="452"/>
      <c r="U33" s="272">
        <f>Лист1!F37</f>
        <v>1960</v>
      </c>
      <c r="V33" s="272">
        <f t="shared" si="1"/>
        <v>73.990184975462441</v>
      </c>
      <c r="W33" s="255"/>
    </row>
    <row r="34" spans="1:23" ht="10.050000000000001" customHeight="1" x14ac:dyDescent="0.45">
      <c r="A34" s="268">
        <f>Лист2!A36</f>
        <v>34</v>
      </c>
      <c r="B34" s="268" t="str">
        <f>Лист2!B36</f>
        <v>40х25х1,8</v>
      </c>
      <c r="C34" s="272">
        <f>Лист2!C36</f>
        <v>139</v>
      </c>
      <c r="D34" s="268">
        <v>6</v>
      </c>
      <c r="E34" s="464"/>
      <c r="F34" s="268">
        <v>34</v>
      </c>
      <c r="G34" s="268" t="str">
        <f>Лист2!G36</f>
        <v>30х30х1,8</v>
      </c>
      <c r="H34" s="272">
        <f>Лист2!H36</f>
        <v>127</v>
      </c>
      <c r="I34" s="268">
        <v>6</v>
      </c>
      <c r="J34" s="452"/>
      <c r="K34" s="280">
        <v>34</v>
      </c>
      <c r="L34" s="279" t="str">
        <f>Лист2!L36</f>
        <v>40 (2,5)/ДН 48 (2,5)</v>
      </c>
      <c r="M34" s="282">
        <f>SUMPRODUCT(Лист2!M36)</f>
        <v>208</v>
      </c>
      <c r="N34" s="268">
        <v>6</v>
      </c>
      <c r="O34" s="452"/>
      <c r="P34" s="280">
        <f>Лист1!B38</f>
        <v>9</v>
      </c>
      <c r="Q34" s="427" t="str">
        <f>Лист1!C38</f>
        <v>1,2*1250*2500</v>
      </c>
      <c r="R34" s="428"/>
      <c r="S34" s="286">
        <f>Лист1!D38</f>
        <v>28.66</v>
      </c>
      <c r="T34" s="452"/>
      <c r="U34" s="272">
        <f>Лист1!F38</f>
        <v>2125</v>
      </c>
      <c r="V34" s="272">
        <f t="shared" si="1"/>
        <v>74.145150034891842</v>
      </c>
      <c r="W34" s="255"/>
    </row>
    <row r="35" spans="1:23" ht="10.050000000000001" customHeight="1" x14ac:dyDescent="0.45">
      <c r="A35" s="268">
        <f>Лист2!A37</f>
        <v>35</v>
      </c>
      <c r="B35" s="268" t="str">
        <f>Лист2!B37</f>
        <v>40х25х2,0</v>
      </c>
      <c r="C35" s="272">
        <f>Лист2!C37</f>
        <v>143</v>
      </c>
      <c r="D35" s="268">
        <v>6</v>
      </c>
      <c r="E35" s="464"/>
      <c r="F35" s="268">
        <v>35</v>
      </c>
      <c r="G35" s="268" t="str">
        <f>Лист2!G37</f>
        <v>30х30х2,0</v>
      </c>
      <c r="H35" s="272">
        <f>Лист2!H37</f>
        <v>131</v>
      </c>
      <c r="I35" s="268">
        <v>6</v>
      </c>
      <c r="J35" s="432"/>
      <c r="K35" s="268">
        <v>35</v>
      </c>
      <c r="L35" s="279" t="str">
        <f>Лист2!L37</f>
        <v>40 (2,8)/ДН 48 (2,8)</v>
      </c>
      <c r="M35" s="282">
        <f>SUMPRODUCT(Лист2!M37)</f>
        <v>228</v>
      </c>
      <c r="N35" s="268">
        <v>6</v>
      </c>
      <c r="O35" s="452"/>
      <c r="P35" s="280">
        <f>Лист1!B39</f>
        <v>10</v>
      </c>
      <c r="Q35" s="427" t="str">
        <f>Лист1!C39</f>
        <v>1,4*1250*2500</v>
      </c>
      <c r="R35" s="428"/>
      <c r="S35" s="286">
        <f>Лист1!D39</f>
        <v>34.049999999999997</v>
      </c>
      <c r="T35" s="452"/>
      <c r="U35" s="272">
        <f>Лист1!F39</f>
        <v>2520</v>
      </c>
      <c r="V35" s="272">
        <f t="shared" si="1"/>
        <v>74.008810572687224</v>
      </c>
      <c r="W35" s="255"/>
    </row>
    <row r="36" spans="1:23" ht="10.050000000000001" customHeight="1" x14ac:dyDescent="0.45">
      <c r="A36" s="268">
        <f>Лист2!A38</f>
        <v>36</v>
      </c>
      <c r="B36" s="288" t="str">
        <f>Лист2!B38</f>
        <v>40х30х1,5</v>
      </c>
      <c r="C36" s="272">
        <f>Лист2!C38</f>
        <v>133</v>
      </c>
      <c r="D36" s="268">
        <v>6</v>
      </c>
      <c r="E36" s="464"/>
      <c r="F36" s="268">
        <v>36</v>
      </c>
      <c r="G36" s="268" t="str">
        <f>Лист2!G38</f>
        <v>40х40х1,0</v>
      </c>
      <c r="H36" s="272">
        <f>Лист2!H38</f>
        <v>104</v>
      </c>
      <c r="I36" s="268">
        <v>6</v>
      </c>
      <c r="J36" s="431" t="s">
        <v>504</v>
      </c>
      <c r="K36" s="280">
        <v>36</v>
      </c>
      <c r="L36" s="279" t="str">
        <f>Лист2!L38</f>
        <v>40 (3,0)/ДН 48 (3,0)</v>
      </c>
      <c r="M36" s="282">
        <f>SUMPRODUCT(Лист2!M38)</f>
        <v>244</v>
      </c>
      <c r="N36" s="268">
        <v>6</v>
      </c>
      <c r="O36" s="452"/>
      <c r="P36" s="280">
        <f>Лист1!B40</f>
        <v>11</v>
      </c>
      <c r="Q36" s="427" t="str">
        <f>Лист1!C40</f>
        <v>1,5*1250*2500</v>
      </c>
      <c r="R36" s="428"/>
      <c r="S36" s="286">
        <f>Лист1!D40</f>
        <v>36.25</v>
      </c>
      <c r="T36" s="452"/>
      <c r="U36" s="272">
        <f>Лист1!F40</f>
        <v>2685</v>
      </c>
      <c r="V36" s="272">
        <f t="shared" si="1"/>
        <v>74.068965517241381</v>
      </c>
      <c r="W36" s="255"/>
    </row>
    <row r="37" spans="1:23" ht="10.050000000000001" customHeight="1" x14ac:dyDescent="0.45">
      <c r="A37" s="268">
        <f>Лист2!A39</f>
        <v>37</v>
      </c>
      <c r="B37" s="268" t="str">
        <f>Лист2!B39</f>
        <v>40х30х1,8</v>
      </c>
      <c r="C37" s="272">
        <f>Лист2!C39</f>
        <v>150</v>
      </c>
      <c r="D37" s="268">
        <v>6</v>
      </c>
      <c r="E37" s="464"/>
      <c r="F37" s="268">
        <v>37</v>
      </c>
      <c r="G37" s="268" t="str">
        <f>Лист2!G39</f>
        <v>40х40х1,1</v>
      </c>
      <c r="H37" s="272">
        <f>Лист2!H39</f>
        <v>114</v>
      </c>
      <c r="I37" s="268">
        <v>6</v>
      </c>
      <c r="J37" s="452"/>
      <c r="K37" s="280">
        <v>37</v>
      </c>
      <c r="L37" s="279" t="str">
        <f>Лист2!L39</f>
        <v>40 (3,5)/ДН 48 (3,5)</v>
      </c>
      <c r="M37" s="282">
        <f>SUMPRODUCT(Лист2!M39)</f>
        <v>280</v>
      </c>
      <c r="N37" s="268">
        <v>6</v>
      </c>
      <c r="O37" s="452"/>
      <c r="P37" s="280">
        <f>Лист1!B41</f>
        <v>12</v>
      </c>
      <c r="Q37" s="427" t="str">
        <f>Лист1!C41</f>
        <v>1,8*1250*2500</v>
      </c>
      <c r="R37" s="428"/>
      <c r="S37" s="286">
        <f>Лист1!D41</f>
        <v>44.77</v>
      </c>
      <c r="T37" s="452"/>
      <c r="U37" s="272">
        <f>Лист1!F41</f>
        <v>3315</v>
      </c>
      <c r="V37" s="272">
        <f t="shared" si="1"/>
        <v>74.045119499664949</v>
      </c>
      <c r="W37" s="255"/>
    </row>
    <row r="38" spans="1:23" ht="10.050000000000001" customHeight="1" x14ac:dyDescent="0.45">
      <c r="A38" s="268">
        <f>Лист2!A40</f>
        <v>38</v>
      </c>
      <c r="B38" s="268" t="str">
        <f>Лист2!B40</f>
        <v>40х30х2,0</v>
      </c>
      <c r="C38" s="272">
        <f>Лист2!C40</f>
        <v>156</v>
      </c>
      <c r="D38" s="268">
        <v>6</v>
      </c>
      <c r="E38" s="464"/>
      <c r="F38" s="268">
        <v>38</v>
      </c>
      <c r="G38" s="268" t="str">
        <f>Лист2!G40</f>
        <v>40х40х1,2</v>
      </c>
      <c r="H38" s="272">
        <f>Лист2!H40</f>
        <v>123</v>
      </c>
      <c r="I38" s="268">
        <v>6</v>
      </c>
      <c r="J38" s="452"/>
      <c r="K38" s="268">
        <v>38</v>
      </c>
      <c r="L38" s="279" t="str">
        <f>Лист2!L40</f>
        <v>40 (4,0)/ДН 48 (4,0)</v>
      </c>
      <c r="M38" s="282">
        <f>SUMPRODUCT(Лист2!M40)</f>
        <v>303</v>
      </c>
      <c r="N38" s="268">
        <v>6</v>
      </c>
      <c r="O38" s="452"/>
      <c r="P38" s="280">
        <f>Лист1!B42</f>
        <v>13</v>
      </c>
      <c r="Q38" s="427" t="str">
        <f>Лист1!C42</f>
        <v>2,0*1250*2500</v>
      </c>
      <c r="R38" s="428"/>
      <c r="S38" s="286">
        <f>Лист1!D42</f>
        <v>48.14</v>
      </c>
      <c r="T38" s="432"/>
      <c r="U38" s="272">
        <f>Лист1!F42</f>
        <v>3565</v>
      </c>
      <c r="V38" s="272">
        <f t="shared" si="1"/>
        <v>74.05484004985459</v>
      </c>
      <c r="W38" s="255"/>
    </row>
    <row r="39" spans="1:23" ht="10.050000000000001" customHeight="1" x14ac:dyDescent="0.45">
      <c r="A39" s="268">
        <f>Лист2!A41</f>
        <v>39</v>
      </c>
      <c r="B39" s="268" t="str">
        <f>Лист2!B41</f>
        <v>50х10х1,2</v>
      </c>
      <c r="C39" s="272">
        <f>Лист2!C41</f>
        <v>108</v>
      </c>
      <c r="D39" s="268">
        <v>6</v>
      </c>
      <c r="E39" s="464"/>
      <c r="F39" s="268">
        <v>39</v>
      </c>
      <c r="G39" s="268" t="str">
        <f>Лист2!G41</f>
        <v>40х40х1,4</v>
      </c>
      <c r="H39" s="272">
        <f>Лист2!H41</f>
        <v>144</v>
      </c>
      <c r="I39" s="268">
        <v>6</v>
      </c>
      <c r="J39" s="452"/>
      <c r="K39" s="280">
        <v>39</v>
      </c>
      <c r="L39" s="279" t="str">
        <f>Лист2!L41</f>
        <v>57 (1,5)</v>
      </c>
      <c r="M39" s="282">
        <f>SUMPRODUCT(Лист2!M41)</f>
        <v>176</v>
      </c>
      <c r="N39" s="268">
        <v>6</v>
      </c>
      <c r="O39" s="452"/>
      <c r="P39" s="284">
        <f>Лист1!B43</f>
        <v>14</v>
      </c>
      <c r="Q39" s="455" t="str">
        <f>Лист1!C43</f>
        <v>1,4*1250*2500</v>
      </c>
      <c r="R39" s="456"/>
      <c r="S39" s="287">
        <f>Лист1!D43</f>
        <v>33.85</v>
      </c>
      <c r="T39" s="453" t="str">
        <f>Лист1!E43</f>
        <v>г/к</v>
      </c>
      <c r="U39" s="285">
        <f>Лист1!F43</f>
        <v>2610</v>
      </c>
      <c r="V39" s="285">
        <f t="shared" si="1"/>
        <v>77.104874446085674</v>
      </c>
      <c r="W39" s="255"/>
    </row>
    <row r="40" spans="1:23" ht="10.050000000000001" customHeight="1" x14ac:dyDescent="0.45">
      <c r="A40" s="268">
        <f>Лист2!A42</f>
        <v>40</v>
      </c>
      <c r="B40" s="268" t="str">
        <f>Лист2!B42</f>
        <v>50х10х1,5</v>
      </c>
      <c r="C40" s="272">
        <f>Лист2!C42</f>
        <v>124</v>
      </c>
      <c r="D40" s="268">
        <v>7</v>
      </c>
      <c r="E40" s="464"/>
      <c r="F40" s="268">
        <v>40</v>
      </c>
      <c r="G40" s="268" t="str">
        <f>Лист2!G42</f>
        <v>40х40х1,5</v>
      </c>
      <c r="H40" s="272">
        <f>Лист2!H42</f>
        <v>153</v>
      </c>
      <c r="I40" s="268">
        <v>6</v>
      </c>
      <c r="J40" s="452"/>
      <c r="K40" s="268">
        <v>40</v>
      </c>
      <c r="L40" s="279" t="str">
        <f>Лист2!L42</f>
        <v>57 (1,8)</v>
      </c>
      <c r="M40" s="282">
        <f>SUMPRODUCT(Лист2!M42)</f>
        <v>201</v>
      </c>
      <c r="N40" s="268">
        <v>6</v>
      </c>
      <c r="O40" s="452"/>
      <c r="P40" s="284">
        <f>Лист1!B44</f>
        <v>15</v>
      </c>
      <c r="Q40" s="455" t="str">
        <f>Лист1!C44</f>
        <v>1,5*1250*2500</v>
      </c>
      <c r="R40" s="456"/>
      <c r="S40" s="287">
        <f>Лист1!D44</f>
        <v>39.58</v>
      </c>
      <c r="T40" s="457"/>
      <c r="U40" s="285">
        <f>Лист1!F44</f>
        <v>3050</v>
      </c>
      <c r="V40" s="285">
        <f t="shared" si="1"/>
        <v>77.059120768064687</v>
      </c>
      <c r="W40" s="255"/>
    </row>
    <row r="41" spans="1:23" ht="10.050000000000001" customHeight="1" x14ac:dyDescent="0.45">
      <c r="A41" s="268">
        <f>Лист2!A43</f>
        <v>41</v>
      </c>
      <c r="B41" s="268" t="str">
        <f>Лист2!B43</f>
        <v>50х20х1,5</v>
      </c>
      <c r="C41" s="272">
        <f>Лист2!C43</f>
        <v>127</v>
      </c>
      <c r="D41" s="268">
        <v>6</v>
      </c>
      <c r="E41" s="464"/>
      <c r="F41" s="268">
        <v>41</v>
      </c>
      <c r="G41" s="268" t="str">
        <f>Лист2!G43</f>
        <v>40х40х1,7</v>
      </c>
      <c r="H41" s="272">
        <f>Лист2!H43</f>
        <v>165</v>
      </c>
      <c r="I41" s="268">
        <v>6</v>
      </c>
      <c r="J41" s="452"/>
      <c r="K41" s="280">
        <v>41</v>
      </c>
      <c r="L41" s="279" t="str">
        <f>Лист2!L43</f>
        <v>57 (2,0)</v>
      </c>
      <c r="M41" s="282">
        <f>SUMPRODUCT(Лист2!M43)</f>
        <v>209</v>
      </c>
      <c r="N41" s="268">
        <v>6</v>
      </c>
      <c r="O41" s="452"/>
      <c r="P41" s="284">
        <f>Лист1!B45</f>
        <v>16</v>
      </c>
      <c r="Q41" s="455" t="str">
        <f>Лист1!C45</f>
        <v>1,6*1250*2500</v>
      </c>
      <c r="R41" s="456"/>
      <c r="S41" s="287">
        <f>Лист1!D45</f>
        <v>40.4</v>
      </c>
      <c r="T41" s="457"/>
      <c r="U41" s="285">
        <f>Лист1!F45</f>
        <v>3000</v>
      </c>
      <c r="V41" s="285">
        <v>74</v>
      </c>
      <c r="W41" s="255"/>
    </row>
    <row r="42" spans="1:23" ht="10.050000000000001" customHeight="1" x14ac:dyDescent="0.45">
      <c r="A42" s="268">
        <f>Лист2!A44</f>
        <v>42</v>
      </c>
      <c r="B42" s="268" t="str">
        <f>Лист2!B44</f>
        <v>50х25х1,0</v>
      </c>
      <c r="C42" s="272">
        <f>Лист2!C44</f>
        <v>97</v>
      </c>
      <c r="D42" s="268">
        <v>6</v>
      </c>
      <c r="E42" s="464"/>
      <c r="F42" s="268">
        <v>42</v>
      </c>
      <c r="G42" s="288" t="str">
        <f>Лист2!G44</f>
        <v>40х40х1,8</v>
      </c>
      <c r="H42" s="272">
        <f>Лист2!H44</f>
        <v>174</v>
      </c>
      <c r="I42" s="268">
        <v>6</v>
      </c>
      <c r="J42" s="452"/>
      <c r="K42" s="268">
        <v>42</v>
      </c>
      <c r="L42" s="279" t="str">
        <f>Лист2!L44</f>
        <v>57 (2,5)</v>
      </c>
      <c r="M42" s="282">
        <f>SUMPRODUCT(Лист2!M44)</f>
        <v>249</v>
      </c>
      <c r="N42" s="268">
        <v>6</v>
      </c>
      <c r="O42" s="452"/>
      <c r="P42" s="284">
        <f>Лист1!B46</f>
        <v>17</v>
      </c>
      <c r="Q42" s="455" t="str">
        <f>Лист1!C46</f>
        <v>1,8*1250*2500</v>
      </c>
      <c r="R42" s="456"/>
      <c r="S42" s="287">
        <f>Лист1!D46</f>
        <v>46.91</v>
      </c>
      <c r="T42" s="457"/>
      <c r="U42" s="285">
        <f>Лист1!F46</f>
        <v>3380</v>
      </c>
      <c r="V42" s="285">
        <f t="shared" si="1"/>
        <v>72.052867192496279</v>
      </c>
      <c r="W42" s="255"/>
    </row>
    <row r="43" spans="1:23" ht="10.050000000000001" customHeight="1" x14ac:dyDescent="0.45">
      <c r="A43" s="268">
        <f>Лист2!A45</f>
        <v>43</v>
      </c>
      <c r="B43" s="268" t="str">
        <f>Лист2!B45</f>
        <v>50х25х1,1</v>
      </c>
      <c r="C43" s="272">
        <f>Лист2!C45</f>
        <v>107</v>
      </c>
      <c r="D43" s="268">
        <v>6</v>
      </c>
      <c r="E43" s="464"/>
      <c r="F43" s="268">
        <v>43</v>
      </c>
      <c r="G43" s="288" t="str">
        <f>Лист2!G45</f>
        <v>40х40х2,0</v>
      </c>
      <c r="H43" s="272">
        <f>Лист2!H45</f>
        <v>179</v>
      </c>
      <c r="I43" s="268">
        <v>6</v>
      </c>
      <c r="J43" s="452"/>
      <c r="K43" s="280">
        <v>43</v>
      </c>
      <c r="L43" s="279" t="str">
        <f>Лист2!L45</f>
        <v>57 (2,8)</v>
      </c>
      <c r="M43" s="282">
        <f>SUMPRODUCT(Лист2!M45)</f>
        <v>277</v>
      </c>
      <c r="N43" s="268">
        <v>6</v>
      </c>
      <c r="O43" s="452"/>
      <c r="P43" s="284">
        <f>Лист1!B47</f>
        <v>18</v>
      </c>
      <c r="Q43" s="455" t="str">
        <f>Лист1!C47</f>
        <v>2,0*1250*2500</v>
      </c>
      <c r="R43" s="456"/>
      <c r="S43" s="287">
        <f>Лист1!D47</f>
        <v>49.33</v>
      </c>
      <c r="T43" s="457"/>
      <c r="U43" s="285">
        <f>Лист1!F47</f>
        <v>3550</v>
      </c>
      <c r="V43" s="285">
        <f t="shared" si="1"/>
        <v>71.96432191364282</v>
      </c>
      <c r="W43" s="255"/>
    </row>
    <row r="44" spans="1:23" ht="10.050000000000001" customHeight="1" x14ac:dyDescent="0.45">
      <c r="A44" s="268">
        <f>Лист2!A46</f>
        <v>44</v>
      </c>
      <c r="B44" s="268" t="str">
        <f>Лист2!B46</f>
        <v>50х25х1,2</v>
      </c>
      <c r="C44" s="272">
        <f>Лист2!C46</f>
        <v>115</v>
      </c>
      <c r="D44" s="268">
        <v>6</v>
      </c>
      <c r="E44" s="464"/>
      <c r="F44" s="268">
        <v>44</v>
      </c>
      <c r="G44" s="268" t="str">
        <f>Лист2!G46</f>
        <v>40х40х2,5</v>
      </c>
      <c r="H44" s="272">
        <f>Лист2!H46</f>
        <v>212</v>
      </c>
      <c r="I44" s="268">
        <v>6</v>
      </c>
      <c r="J44" s="452"/>
      <c r="K44" s="268">
        <v>44</v>
      </c>
      <c r="L44" s="279" t="str">
        <f>Лист2!L46</f>
        <v>57 (3,0)</v>
      </c>
      <c r="M44" s="282">
        <f>SUMPRODUCT(Лист2!M46)</f>
        <v>292</v>
      </c>
      <c r="N44" s="268">
        <v>6</v>
      </c>
      <c r="O44" s="452"/>
      <c r="P44" s="284">
        <f>Лист1!B48</f>
        <v>19</v>
      </c>
      <c r="Q44" s="455" t="str">
        <f>Лист1!C48</f>
        <v>2,5*1250*2500</v>
      </c>
      <c r="R44" s="456"/>
      <c r="S44" s="287">
        <f>Лист1!D48</f>
        <v>61.9</v>
      </c>
      <c r="T44" s="457"/>
      <c r="U44" s="285">
        <f>Лист1!F48</f>
        <v>4460</v>
      </c>
      <c r="V44" s="285">
        <f t="shared" si="1"/>
        <v>72.051696284329566</v>
      </c>
      <c r="W44" s="255"/>
    </row>
    <row r="45" spans="1:23" ht="10.050000000000001" customHeight="1" x14ac:dyDescent="0.45">
      <c r="A45" s="268">
        <f>Лист2!A47</f>
        <v>45</v>
      </c>
      <c r="B45" s="268" t="str">
        <f>Лист2!B47</f>
        <v>50х25х1,4</v>
      </c>
      <c r="C45" s="272">
        <f>Лист2!C47</f>
        <v>134</v>
      </c>
      <c r="D45" s="268">
        <v>6</v>
      </c>
      <c r="E45" s="464"/>
      <c r="F45" s="268">
        <v>45</v>
      </c>
      <c r="G45" s="268" t="str">
        <f>Лист2!G47</f>
        <v>40х40х2,8</v>
      </c>
      <c r="H45" s="272">
        <f>Лист2!H47</f>
        <v>231</v>
      </c>
      <c r="I45" s="268">
        <v>6</v>
      </c>
      <c r="J45" s="452"/>
      <c r="K45" s="280">
        <v>45</v>
      </c>
      <c r="L45" s="279" t="str">
        <f>Лист2!L47</f>
        <v>50 (3,5) / ДН 57 (3,5)</v>
      </c>
      <c r="M45" s="282">
        <f>SUMPRODUCT(Лист2!M47)</f>
        <v>337</v>
      </c>
      <c r="N45" s="268">
        <v>6</v>
      </c>
      <c r="O45" s="452"/>
      <c r="P45" s="284">
        <f>Лист1!B49</f>
        <v>20</v>
      </c>
      <c r="Q45" s="455" t="str">
        <f>Лист1!C49</f>
        <v>2,8*1250*2500</v>
      </c>
      <c r="R45" s="456"/>
      <c r="S45" s="287">
        <f>Лист1!D49</f>
        <v>69.430000000000007</v>
      </c>
      <c r="T45" s="457"/>
      <c r="U45" s="285">
        <f>Лист1!F49</f>
        <v>5000</v>
      </c>
      <c r="V45" s="285">
        <f t="shared" si="1"/>
        <v>72.014979115656047</v>
      </c>
      <c r="W45" s="255"/>
    </row>
    <row r="46" spans="1:23" ht="10.050000000000001" customHeight="1" x14ac:dyDescent="0.45">
      <c r="A46" s="268">
        <f>Лист2!A48</f>
        <v>46</v>
      </c>
      <c r="B46" s="268" t="str">
        <f>Лист2!B48</f>
        <v>50х25х1,5</v>
      </c>
      <c r="C46" s="272">
        <f>Лист2!C48</f>
        <v>144</v>
      </c>
      <c r="D46" s="268">
        <v>6</v>
      </c>
      <c r="E46" s="464"/>
      <c r="F46" s="268">
        <v>46</v>
      </c>
      <c r="G46" s="288" t="str">
        <f>Лист2!G48</f>
        <v>40х40х3,0</v>
      </c>
      <c r="H46" s="272">
        <f>Лист2!H48</f>
        <v>245</v>
      </c>
      <c r="I46" s="268">
        <v>6</v>
      </c>
      <c r="J46" s="452"/>
      <c r="K46" s="280">
        <v>46</v>
      </c>
      <c r="L46" s="279" t="str">
        <f>Лист2!L48</f>
        <v>ДН 60(1,8)</v>
      </c>
      <c r="M46" s="282">
        <f>SUMPRODUCT(Лист2!M48)</f>
        <v>212</v>
      </c>
      <c r="N46" s="268">
        <v>6</v>
      </c>
      <c r="O46" s="452"/>
      <c r="P46" s="284">
        <f>Лист1!B50</f>
        <v>21</v>
      </c>
      <c r="Q46" s="455" t="str">
        <f>Лист1!C50</f>
        <v>2,9*1250*2500</v>
      </c>
      <c r="R46" s="456"/>
      <c r="S46" s="287">
        <f>Лист1!D50</f>
        <v>70.5</v>
      </c>
      <c r="T46" s="457"/>
      <c r="U46" s="285">
        <f>Лист1!F50</f>
        <v>5075</v>
      </c>
      <c r="V46" s="285">
        <f t="shared" si="1"/>
        <v>71.98581560283688</v>
      </c>
      <c r="W46" s="255"/>
    </row>
    <row r="47" spans="1:23" ht="10.050000000000001" customHeight="1" x14ac:dyDescent="0.45">
      <c r="A47" s="268">
        <f>Лист2!A49</f>
        <v>47</v>
      </c>
      <c r="B47" s="268" t="str">
        <f>Лист2!B49</f>
        <v>50х25х1,7</v>
      </c>
      <c r="C47" s="272">
        <f>Лист2!C49</f>
        <v>154</v>
      </c>
      <c r="D47" s="268">
        <v>6</v>
      </c>
      <c r="E47" s="464"/>
      <c r="F47" s="268">
        <v>47</v>
      </c>
      <c r="G47" s="268" t="str">
        <f>Лист2!G49</f>
        <v>40х40х4,0</v>
      </c>
      <c r="H47" s="272">
        <f>Лист2!H49</f>
        <v>315</v>
      </c>
      <c r="I47" s="268">
        <v>6</v>
      </c>
      <c r="J47" s="452"/>
      <c r="K47" s="268">
        <v>47</v>
      </c>
      <c r="L47" s="279" t="str">
        <f>Лист2!L49</f>
        <v>50 (2,0)/ДН 60 (2,0)</v>
      </c>
      <c r="M47" s="282">
        <f>SUMPRODUCT(Лист2!M49)</f>
        <v>220</v>
      </c>
      <c r="N47" s="268">
        <v>6</v>
      </c>
      <c r="O47" s="452"/>
      <c r="P47" s="284">
        <f>Лист1!B51</f>
        <v>22</v>
      </c>
      <c r="Q47" s="455" t="str">
        <f>Лист1!C51</f>
        <v>3,0*1250*2500</v>
      </c>
      <c r="R47" s="456"/>
      <c r="S47" s="287">
        <f>Лист1!D51</f>
        <v>75.44</v>
      </c>
      <c r="T47" s="457"/>
      <c r="U47" s="285">
        <f>Лист1!F51</f>
        <v>5430</v>
      </c>
      <c r="V47" s="285">
        <f t="shared" si="1"/>
        <v>71.977730646871692</v>
      </c>
      <c r="W47" s="255"/>
    </row>
    <row r="48" spans="1:23" ht="10.050000000000001" customHeight="1" x14ac:dyDescent="0.45">
      <c r="A48" s="268">
        <f>Лист2!A50</f>
        <v>48</v>
      </c>
      <c r="B48" s="268" t="str">
        <f>Лист2!B50</f>
        <v>50х25х1,8</v>
      </c>
      <c r="C48" s="272">
        <f>Лист2!C50</f>
        <v>162</v>
      </c>
      <c r="D48" s="268">
        <v>6</v>
      </c>
      <c r="E48" s="464"/>
      <c r="F48" s="268">
        <v>48</v>
      </c>
      <c r="G48" s="268" t="str">
        <f>Лист2!G50</f>
        <v>50х50х1,4</v>
      </c>
      <c r="H48" s="272">
        <f>Лист2!H50</f>
        <v>181</v>
      </c>
      <c r="I48" s="268">
        <v>6</v>
      </c>
      <c r="J48" s="452"/>
      <c r="K48" s="280">
        <v>48</v>
      </c>
      <c r="L48" s="279" t="str">
        <f>Лист2!L50</f>
        <v>50 (2,4)/ДН 60 (2,4)</v>
      </c>
      <c r="M48" s="282">
        <f>SUMPRODUCT(Лист2!M50)</f>
        <v>252</v>
      </c>
      <c r="N48" s="268">
        <v>6</v>
      </c>
      <c r="O48" s="452"/>
      <c r="P48" s="284">
        <f>Лист1!B52</f>
        <v>23</v>
      </c>
      <c r="Q48" s="455" t="str">
        <f>Лист1!C52</f>
        <v>3,8*1250*2500</v>
      </c>
      <c r="R48" s="456"/>
      <c r="S48" s="287">
        <f>Лист1!D52</f>
        <v>95.32</v>
      </c>
      <c r="T48" s="457"/>
      <c r="U48" s="285">
        <f>Лист1!F52</f>
        <v>6860</v>
      </c>
      <c r="V48" s="285">
        <f t="shared" si="1"/>
        <v>71.968107427612253</v>
      </c>
      <c r="W48" s="255"/>
    </row>
    <row r="49" spans="1:23" ht="10.050000000000001" customHeight="1" x14ac:dyDescent="0.45">
      <c r="A49" s="268">
        <f>Лист2!A51</f>
        <v>49</v>
      </c>
      <c r="B49" s="268" t="str">
        <f>Лист2!B51</f>
        <v>50х25х2,0</v>
      </c>
      <c r="C49" s="272">
        <f>Лист2!C51</f>
        <v>168</v>
      </c>
      <c r="D49" s="268">
        <v>6</v>
      </c>
      <c r="E49" s="464"/>
      <c r="F49" s="268">
        <v>49</v>
      </c>
      <c r="G49" s="268" t="str">
        <f>Лист2!G51</f>
        <v>50х50х1,5</v>
      </c>
      <c r="H49" s="272">
        <f>Лист2!H51</f>
        <v>194</v>
      </c>
      <c r="I49" s="268">
        <v>6</v>
      </c>
      <c r="J49" s="452"/>
      <c r="K49" s="268">
        <v>49</v>
      </c>
      <c r="L49" s="279" t="str">
        <f>Лист2!L51</f>
        <v>50 (2,5)/ДН 60 (2,5)</v>
      </c>
      <c r="M49" s="282">
        <f>SUMPRODUCT(Лист2!M51)</f>
        <v>263</v>
      </c>
      <c r="N49" s="268">
        <v>6</v>
      </c>
      <c r="O49" s="452"/>
      <c r="P49" s="284">
        <f>Лист1!B53</f>
        <v>24</v>
      </c>
      <c r="Q49" s="455" t="str">
        <f>Лист1!C53</f>
        <v>4,0*1250*2500</v>
      </c>
      <c r="R49" s="456"/>
      <c r="S49" s="287">
        <f>Лист1!D53</f>
        <v>97.67</v>
      </c>
      <c r="T49" s="454"/>
      <c r="U49" s="285">
        <f>Лист1!F53</f>
        <v>7035</v>
      </c>
      <c r="V49" s="285">
        <f t="shared" si="1"/>
        <v>72.028258421214289</v>
      </c>
      <c r="W49" s="255"/>
    </row>
    <row r="50" spans="1:23" ht="10.050000000000001" customHeight="1" x14ac:dyDescent="0.45">
      <c r="A50" s="268">
        <f>Лист2!A52</f>
        <v>50</v>
      </c>
      <c r="B50" s="268" t="str">
        <f>Лист2!B52</f>
        <v>50х25х2,5</v>
      </c>
      <c r="C50" s="272">
        <f>Лист2!C52</f>
        <v>197</v>
      </c>
      <c r="D50" s="268">
        <v>6</v>
      </c>
      <c r="E50" s="464"/>
      <c r="F50" s="268">
        <v>50</v>
      </c>
      <c r="G50" s="268" t="str">
        <f>Лист2!G52</f>
        <v>50х50х1,8</v>
      </c>
      <c r="H50" s="272">
        <f>Лист2!H52</f>
        <v>220</v>
      </c>
      <c r="I50" s="268">
        <v>6</v>
      </c>
      <c r="J50" s="452"/>
      <c r="K50" s="280">
        <v>50</v>
      </c>
      <c r="L50" s="279" t="str">
        <f>Лист2!L52</f>
        <v>50 (3,0)/ДН 60 (3,0)</v>
      </c>
      <c r="M50" s="282">
        <f>SUMPRODUCT(Лист2!M52)</f>
        <v>308</v>
      </c>
      <c r="N50" s="268">
        <v>6</v>
      </c>
      <c r="O50" s="432"/>
      <c r="P50" s="268">
        <v>1</v>
      </c>
      <c r="Q50" s="268" t="str">
        <f>Лист2!Q22</f>
        <v>Уг.25 (3,0)</v>
      </c>
      <c r="R50" s="272">
        <f>(Лист2!R22)</f>
        <v>103</v>
      </c>
      <c r="S50" s="268">
        <f>Лист2!S22</f>
        <v>86</v>
      </c>
      <c r="T50" s="289" t="s">
        <v>246</v>
      </c>
      <c r="U50" s="431" t="s">
        <v>345</v>
      </c>
      <c r="V50" s="254"/>
      <c r="W50" s="255"/>
    </row>
    <row r="51" spans="1:23" ht="10.050000000000001" customHeight="1" x14ac:dyDescent="0.45">
      <c r="A51" s="268">
        <f>Лист2!A53</f>
        <v>51</v>
      </c>
      <c r="B51" s="268" t="str">
        <f>Лист2!B53</f>
        <v>50х30х1,0</v>
      </c>
      <c r="C51" s="272">
        <f>Лист2!C53</f>
        <v>104</v>
      </c>
      <c r="D51" s="268">
        <v>6</v>
      </c>
      <c r="E51" s="464"/>
      <c r="F51" s="268">
        <v>51</v>
      </c>
      <c r="G51" s="268" t="str">
        <f>Лист2!G53</f>
        <v>50х50х2,0</v>
      </c>
      <c r="H51" s="272">
        <f>Лист2!H53</f>
        <v>228</v>
      </c>
      <c r="I51" s="268">
        <v>6</v>
      </c>
      <c r="J51" s="452"/>
      <c r="K51" s="280">
        <v>51</v>
      </c>
      <c r="L51" s="279" t="str">
        <f>Лист2!L53</f>
        <v>76 (1,5)</v>
      </c>
      <c r="M51" s="282">
        <f>SUMPRODUCT(Лист2!M53)</f>
        <v>237</v>
      </c>
      <c r="N51" s="268">
        <v>6</v>
      </c>
      <c r="O51" s="431" t="s">
        <v>347</v>
      </c>
      <c r="P51" s="268">
        <v>2</v>
      </c>
      <c r="Q51" s="268" t="str">
        <f>Лист2!Q23</f>
        <v>Уг.32 (3,0)</v>
      </c>
      <c r="R51" s="272">
        <f>(Лист2!R23)</f>
        <v>129</v>
      </c>
      <c r="S51" s="268">
        <f>Лист2!S23</f>
        <v>86</v>
      </c>
      <c r="T51" s="289" t="s">
        <v>246</v>
      </c>
      <c r="U51" s="452"/>
      <c r="V51" s="254"/>
      <c r="W51" s="255"/>
    </row>
    <row r="52" spans="1:23" ht="10.050000000000001" customHeight="1" x14ac:dyDescent="0.45">
      <c r="A52" s="268">
        <f>Лист2!A54</f>
        <v>52</v>
      </c>
      <c r="B52" s="268" t="str">
        <f>Лист2!B54</f>
        <v>50х30х1,2</v>
      </c>
      <c r="C52" s="272">
        <f>Лист2!C54</f>
        <v>123</v>
      </c>
      <c r="D52" s="268">
        <v>6</v>
      </c>
      <c r="E52" s="464"/>
      <c r="F52" s="268">
        <v>52</v>
      </c>
      <c r="G52" s="268" t="str">
        <f>Лист2!G54</f>
        <v>50х50х2,5</v>
      </c>
      <c r="H52" s="272">
        <f>Лист2!H54</f>
        <v>270</v>
      </c>
      <c r="I52" s="268">
        <v>6</v>
      </c>
      <c r="J52" s="452"/>
      <c r="K52" s="268">
        <v>52</v>
      </c>
      <c r="L52" s="279" t="str">
        <f>Лист2!L54</f>
        <v>76 (1,8)</v>
      </c>
      <c r="M52" s="282">
        <f>SUMPRODUCT(Лист2!M54)</f>
        <v>270</v>
      </c>
      <c r="N52" s="268">
        <v>6</v>
      </c>
      <c r="O52" s="452"/>
      <c r="P52" s="268">
        <v>3</v>
      </c>
      <c r="Q52" s="268" t="str">
        <f>Лист2!Q24</f>
        <v>Уг.40 (3,0)</v>
      </c>
      <c r="R52" s="272">
        <f>(Лист2!R24)</f>
        <v>141</v>
      </c>
      <c r="S52" s="268">
        <f>Лист2!S24</f>
        <v>75</v>
      </c>
      <c r="T52" s="289" t="s">
        <v>246</v>
      </c>
      <c r="U52" s="452"/>
      <c r="V52" s="254"/>
      <c r="W52" s="255"/>
    </row>
    <row r="53" spans="1:23" ht="10.050000000000001" customHeight="1" x14ac:dyDescent="0.45">
      <c r="A53" s="268">
        <f>Лист2!A55</f>
        <v>53</v>
      </c>
      <c r="B53" s="268" t="str">
        <f>Лист2!B55</f>
        <v>50х30х1,4</v>
      </c>
      <c r="C53" s="272">
        <f>Лист2!C55</f>
        <v>144</v>
      </c>
      <c r="D53" s="268">
        <v>6</v>
      </c>
      <c r="E53" s="464"/>
      <c r="F53" s="268">
        <v>53</v>
      </c>
      <c r="G53" s="268" t="str">
        <f>Лист2!G55</f>
        <v>50х50х2,8</v>
      </c>
      <c r="H53" s="272">
        <f>Лист2!H55</f>
        <v>295</v>
      </c>
      <c r="I53" s="268">
        <v>6</v>
      </c>
      <c r="J53" s="452"/>
      <c r="K53" s="280">
        <v>53</v>
      </c>
      <c r="L53" s="279" t="str">
        <f>Лист2!L55</f>
        <v>76 (2,0)</v>
      </c>
      <c r="M53" s="282">
        <f>SUMPRODUCT(Лист2!M55)</f>
        <v>281</v>
      </c>
      <c r="N53" s="268">
        <v>6</v>
      </c>
      <c r="O53" s="452"/>
      <c r="P53" s="268">
        <v>4</v>
      </c>
      <c r="Q53" s="268" t="str">
        <f>Лист2!Q25</f>
        <v>Уг.40 (4,0)</v>
      </c>
      <c r="R53" s="272">
        <f>(Лист2!R25)</f>
        <v>182</v>
      </c>
      <c r="S53" s="268">
        <f>Лист2!S25</f>
        <v>75</v>
      </c>
      <c r="T53" s="289" t="s">
        <v>246</v>
      </c>
      <c r="U53" s="452"/>
      <c r="V53" s="254"/>
      <c r="W53" s="255"/>
    </row>
    <row r="54" spans="1:23" ht="10.050000000000001" customHeight="1" x14ac:dyDescent="0.45">
      <c r="A54" s="268">
        <f>Лист2!A56</f>
        <v>54</v>
      </c>
      <c r="B54" s="268" t="str">
        <f>Лист2!B56</f>
        <v>50х30х1,5</v>
      </c>
      <c r="C54" s="272">
        <f>Лист2!C56</f>
        <v>153</v>
      </c>
      <c r="D54" s="268">
        <v>6</v>
      </c>
      <c r="E54" s="464"/>
      <c r="F54" s="268">
        <v>54</v>
      </c>
      <c r="G54" s="288" t="str">
        <f>Лист2!G56</f>
        <v>50х50х3,0</v>
      </c>
      <c r="H54" s="272">
        <f>Лист2!H56</f>
        <v>315</v>
      </c>
      <c r="I54" s="268">
        <v>6</v>
      </c>
      <c r="J54" s="452"/>
      <c r="K54" s="268">
        <v>54</v>
      </c>
      <c r="L54" s="279" t="str">
        <f>Лист2!L56</f>
        <v>76 (2,5)</v>
      </c>
      <c r="M54" s="282">
        <f>SUMPRODUCT(Лист2!M56)</f>
        <v>335</v>
      </c>
      <c r="N54" s="268">
        <v>6</v>
      </c>
      <c r="O54" s="452"/>
      <c r="P54" s="268">
        <v>5</v>
      </c>
      <c r="Q54" s="268" t="str">
        <f>Лист2!Q26</f>
        <v>Уг.45 (4,0)</v>
      </c>
      <c r="R54" s="272">
        <f>(Лист2!R26)</f>
        <v>202</v>
      </c>
      <c r="S54" s="268">
        <f>Лист2!S26</f>
        <v>74</v>
      </c>
      <c r="T54" s="289" t="s">
        <v>246</v>
      </c>
      <c r="U54" s="452"/>
      <c r="V54" s="254"/>
      <c r="W54" s="255"/>
    </row>
    <row r="55" spans="1:23" ht="10.050000000000001" customHeight="1" x14ac:dyDescent="0.45">
      <c r="A55" s="268">
        <f>Лист2!A57</f>
        <v>55</v>
      </c>
      <c r="B55" s="268" t="str">
        <f>Лист2!B57</f>
        <v>50х30х1,7</v>
      </c>
      <c r="C55" s="272">
        <f>Лист2!C57</f>
        <v>165</v>
      </c>
      <c r="D55" s="268">
        <v>6</v>
      </c>
      <c r="E55" s="464"/>
      <c r="F55" s="268">
        <v>55</v>
      </c>
      <c r="G55" s="288" t="str">
        <f>Лист2!G57</f>
        <v>50х50х3,5</v>
      </c>
      <c r="H55" s="272">
        <f>Лист2!H57</f>
        <v>361</v>
      </c>
      <c r="I55" s="268">
        <v>6</v>
      </c>
      <c r="J55" s="452"/>
      <c r="K55" s="280">
        <v>55</v>
      </c>
      <c r="L55" s="279" t="str">
        <f>Лист2!L57</f>
        <v>76 (3,0)</v>
      </c>
      <c r="M55" s="282">
        <f>SUMPRODUCT(Лист2!M57)</f>
        <v>394</v>
      </c>
      <c r="N55" s="268">
        <v>6</v>
      </c>
      <c r="O55" s="452"/>
      <c r="P55" s="268">
        <v>6</v>
      </c>
      <c r="Q55" s="268" t="str">
        <f>Лист2!Q27</f>
        <v>Уг.50 (4,0)</v>
      </c>
      <c r="R55" s="272">
        <f>(Лист2!R27)</f>
        <v>234</v>
      </c>
      <c r="S55" s="268">
        <f>Лист2!S27</f>
        <v>74</v>
      </c>
      <c r="T55" s="289" t="s">
        <v>246</v>
      </c>
      <c r="U55" s="452"/>
      <c r="V55" s="254"/>
      <c r="W55" s="255"/>
    </row>
    <row r="56" spans="1:23" ht="10.050000000000001" customHeight="1" x14ac:dyDescent="0.45">
      <c r="A56" s="268">
        <f>Лист2!A58</f>
        <v>56</v>
      </c>
      <c r="B56" s="268" t="str">
        <f>Лист2!B58</f>
        <v>50х30х1,8</v>
      </c>
      <c r="C56" s="272">
        <f>Лист2!C58</f>
        <v>174</v>
      </c>
      <c r="D56" s="268">
        <v>6</v>
      </c>
      <c r="E56" s="464"/>
      <c r="F56" s="268">
        <v>56</v>
      </c>
      <c r="G56" s="268" t="str">
        <f>Лист2!G58</f>
        <v>50х50х4,0</v>
      </c>
      <c r="H56" s="272">
        <f>Лист2!H58</f>
        <v>406</v>
      </c>
      <c r="I56" s="268">
        <v>12</v>
      </c>
      <c r="J56" s="432"/>
      <c r="K56" s="280">
        <v>56</v>
      </c>
      <c r="L56" s="279" t="str">
        <f>Лист2!L58</f>
        <v>76 (3,5)</v>
      </c>
      <c r="M56" s="282">
        <f>SUMPRODUCT(Лист2!M58)</f>
        <v>457</v>
      </c>
      <c r="N56" s="268">
        <v>6</v>
      </c>
      <c r="O56" s="452"/>
      <c r="P56" s="268">
        <v>7</v>
      </c>
      <c r="Q56" s="268" t="str">
        <f>Лист2!Q28</f>
        <v>Уг.50 (5,0)</v>
      </c>
      <c r="R56" s="272">
        <f>(Лист2!R28)</f>
        <v>277</v>
      </c>
      <c r="S56" s="268">
        <f>Лист2!S28</f>
        <v>74</v>
      </c>
      <c r="T56" s="268">
        <v>12</v>
      </c>
      <c r="U56" s="452"/>
      <c r="V56" s="254"/>
      <c r="W56" s="255"/>
    </row>
    <row r="57" spans="1:23" ht="10.050000000000001" customHeight="1" x14ac:dyDescent="0.45">
      <c r="A57" s="268">
        <f>Лист2!A59</f>
        <v>57</v>
      </c>
      <c r="B57" s="268" t="str">
        <f>Лист2!B59</f>
        <v>50х30х2,0</v>
      </c>
      <c r="C57" s="272">
        <f>Лист2!C59</f>
        <v>179</v>
      </c>
      <c r="D57" s="268">
        <v>6</v>
      </c>
      <c r="E57" s="464"/>
      <c r="F57" s="268">
        <v>57</v>
      </c>
      <c r="G57" s="268" t="str">
        <f>Лист2!G59</f>
        <v>60х60х1,5</v>
      </c>
      <c r="H57" s="272">
        <f>Лист2!H59</f>
        <v>235</v>
      </c>
      <c r="I57" s="268">
        <v>6</v>
      </c>
      <c r="J57" s="431" t="s">
        <v>347</v>
      </c>
      <c r="K57" s="268">
        <v>57</v>
      </c>
      <c r="L57" s="279" t="str">
        <f>Лист2!L59</f>
        <v>89 (2,0)</v>
      </c>
      <c r="M57" s="282">
        <f>SUMPRODUCT(Лист2!M59)</f>
        <v>330</v>
      </c>
      <c r="N57" s="289" t="s">
        <v>246</v>
      </c>
      <c r="O57" s="452"/>
      <c r="P57" s="268">
        <v>8</v>
      </c>
      <c r="Q57" s="268" t="str">
        <f>Лист2!Q29</f>
        <v>Уг.63 (4,0)</v>
      </c>
      <c r="R57" s="272">
        <f>(Лист2!R29)</f>
        <v>289</v>
      </c>
      <c r="S57" s="268">
        <f>Лист2!S29</f>
        <v>74</v>
      </c>
      <c r="T57" s="268">
        <v>12</v>
      </c>
      <c r="U57" s="452"/>
      <c r="V57" s="254"/>
      <c r="W57" s="255"/>
    </row>
    <row r="58" spans="1:23" ht="10.050000000000001" customHeight="1" x14ac:dyDescent="0.45">
      <c r="A58" s="268">
        <f>Лист2!A60</f>
        <v>58</v>
      </c>
      <c r="B58" s="268" t="str">
        <f>Лист2!B60</f>
        <v>50х30х2,5</v>
      </c>
      <c r="C58" s="272">
        <f>Лист2!C60</f>
        <v>212</v>
      </c>
      <c r="D58" s="268">
        <v>6</v>
      </c>
      <c r="E58" s="465"/>
      <c r="F58" s="268">
        <v>58</v>
      </c>
      <c r="G58" s="268" t="str">
        <f>Лист2!G60</f>
        <v>60х60х1,7</v>
      </c>
      <c r="H58" s="272">
        <f>Лист2!H60</f>
        <v>252</v>
      </c>
      <c r="I58" s="268">
        <v>6</v>
      </c>
      <c r="J58" s="452"/>
      <c r="K58" s="280">
        <v>58</v>
      </c>
      <c r="L58" s="279" t="str">
        <f>Лист2!L60</f>
        <v>89 (2,5)</v>
      </c>
      <c r="M58" s="282">
        <f>SUMPRODUCT(Лист2!M60)</f>
        <v>394</v>
      </c>
      <c r="N58" s="289" t="s">
        <v>246</v>
      </c>
      <c r="O58" s="452"/>
      <c r="P58" s="268">
        <v>9</v>
      </c>
      <c r="Q58" s="268" t="str">
        <f>Лист2!Q30</f>
        <v>Уг.63 (5,0)</v>
      </c>
      <c r="R58" s="272">
        <f>(Лист2!R30)</f>
        <v>356</v>
      </c>
      <c r="S58" s="268">
        <f>Лист2!S30</f>
        <v>74</v>
      </c>
      <c r="T58" s="268">
        <v>12</v>
      </c>
      <c r="U58" s="452"/>
      <c r="V58" s="254"/>
      <c r="W58" s="255"/>
    </row>
    <row r="59" spans="1:23" ht="10.050000000000001" customHeight="1" x14ac:dyDescent="0.45">
      <c r="A59" s="268">
        <f>Лист2!A61</f>
        <v>59</v>
      </c>
      <c r="B59" s="268" t="str">
        <f>Лист2!B61</f>
        <v>60х30х1,4</v>
      </c>
      <c r="C59" s="272">
        <f>Лист2!C61</f>
        <v>163</v>
      </c>
      <c r="D59" s="268">
        <v>6</v>
      </c>
      <c r="E59" s="431" t="s">
        <v>347</v>
      </c>
      <c r="F59" s="268">
        <v>59</v>
      </c>
      <c r="G59" s="268" t="str">
        <f>Лист2!G61</f>
        <v>60х60х1,8</v>
      </c>
      <c r="H59" s="272">
        <f>Лист2!H61</f>
        <v>267</v>
      </c>
      <c r="I59" s="268">
        <v>6</v>
      </c>
      <c r="J59" s="452"/>
      <c r="K59" s="268">
        <v>59</v>
      </c>
      <c r="L59" s="279" t="str">
        <f>Лист2!L61</f>
        <v>89 (3,0)</v>
      </c>
      <c r="M59" s="282">
        <f>SUMPRODUCT(Лист2!M61)</f>
        <v>464</v>
      </c>
      <c r="N59" s="289" t="s">
        <v>246</v>
      </c>
      <c r="O59" s="452"/>
      <c r="P59" s="268">
        <v>10</v>
      </c>
      <c r="Q59" s="268" t="str">
        <f>Лист2!Q31</f>
        <v>Уг. 63 (6,0)</v>
      </c>
      <c r="R59" s="272">
        <f>(Лист2!R31)</f>
        <v>423</v>
      </c>
      <c r="S59" s="268">
        <f>Лист2!S31</f>
        <v>74</v>
      </c>
      <c r="T59" s="268">
        <v>12</v>
      </c>
      <c r="U59" s="432"/>
      <c r="V59" s="254"/>
      <c r="W59" s="255"/>
    </row>
    <row r="60" spans="1:23" ht="10.050000000000001" customHeight="1" x14ac:dyDescent="0.45">
      <c r="A60" s="268">
        <f>Лист2!A62</f>
        <v>60</v>
      </c>
      <c r="B60" s="268" t="str">
        <f>Лист2!B62</f>
        <v>60х30х1,5</v>
      </c>
      <c r="C60" s="272">
        <f>Лист2!C62</f>
        <v>174</v>
      </c>
      <c r="D60" s="268">
        <v>6</v>
      </c>
      <c r="E60" s="452"/>
      <c r="F60" s="268">
        <v>60</v>
      </c>
      <c r="G60" s="268" t="str">
        <f>Лист2!G62</f>
        <v>60х60х2,0</v>
      </c>
      <c r="H60" s="272">
        <f>Лист2!H62</f>
        <v>276</v>
      </c>
      <c r="I60" s="268">
        <v>6</v>
      </c>
      <c r="J60" s="452"/>
      <c r="K60" s="280">
        <v>60</v>
      </c>
      <c r="L60" s="279" t="str">
        <f>Лист2!L62</f>
        <v>80 (3,5) / 89 (3,5)</v>
      </c>
      <c r="M60" s="282">
        <f>SUMPRODUCT(Лист2!M62)</f>
        <v>539</v>
      </c>
      <c r="N60" s="289" t="s">
        <v>246</v>
      </c>
      <c r="O60" s="432"/>
      <c r="P60" s="268">
        <v>11</v>
      </c>
      <c r="Q60" s="268" t="str">
        <f>Лист2!Q32</f>
        <v>Уг.75 (5,0)</v>
      </c>
      <c r="R60" s="272">
        <f>(Лист2!R32)</f>
        <v>435</v>
      </c>
      <c r="S60" s="268">
        <f>Лист2!S32</f>
        <v>74</v>
      </c>
      <c r="T60" s="268">
        <v>12</v>
      </c>
      <c r="U60" s="431" t="s">
        <v>348</v>
      </c>
      <c r="V60" s="254"/>
      <c r="W60" s="255"/>
    </row>
    <row r="61" spans="1:23" ht="10.050000000000001" customHeight="1" x14ac:dyDescent="0.45">
      <c r="A61" s="268">
        <f>Лист2!A63</f>
        <v>61</v>
      </c>
      <c r="B61" s="268" t="str">
        <f>Лист2!B63</f>
        <v>60х30х1,8</v>
      </c>
      <c r="C61" s="272">
        <f>Лист2!C63</f>
        <v>197</v>
      </c>
      <c r="D61" s="268">
        <v>6</v>
      </c>
      <c r="E61" s="452"/>
      <c r="F61" s="268">
        <v>61</v>
      </c>
      <c r="G61" s="268" t="str">
        <f>Лист2!G63</f>
        <v>60х60х2,5</v>
      </c>
      <c r="H61" s="272">
        <f>Лист2!H63</f>
        <v>328</v>
      </c>
      <c r="I61" s="268">
        <v>6</v>
      </c>
      <c r="J61" s="452"/>
      <c r="K61" s="280">
        <v>61</v>
      </c>
      <c r="L61" s="279" t="str">
        <f>Лист2!L63</f>
        <v>102(2,0)</v>
      </c>
      <c r="M61" s="282">
        <f>SUMPRODUCT(Лист2!M63)</f>
        <v>379</v>
      </c>
      <c r="N61" s="289" t="s">
        <v>246</v>
      </c>
      <c r="O61" s="431" t="s">
        <v>348</v>
      </c>
      <c r="P61" s="268">
        <v>12</v>
      </c>
      <c r="Q61" s="268" t="str">
        <f>Лист2!Q33</f>
        <v>Уг. 75 (6,0)</v>
      </c>
      <c r="R61" s="272">
        <f>(Лист2!R33)</f>
        <v>510</v>
      </c>
      <c r="S61" s="268">
        <f>Лист2!S33</f>
        <v>74</v>
      </c>
      <c r="T61" s="268">
        <v>12</v>
      </c>
      <c r="U61" s="452"/>
      <c r="V61" s="254"/>
      <c r="W61" s="255"/>
    </row>
    <row r="62" spans="1:23" ht="10.050000000000001" customHeight="1" x14ac:dyDescent="0.45">
      <c r="A62" s="268">
        <f>Лист2!A64</f>
        <v>62</v>
      </c>
      <c r="B62" s="288" t="str">
        <f>Лист2!B64</f>
        <v>60х30х2,0</v>
      </c>
      <c r="C62" s="272">
        <f>Лист2!C64</f>
        <v>204</v>
      </c>
      <c r="D62" s="268">
        <v>6</v>
      </c>
      <c r="E62" s="452"/>
      <c r="F62" s="268">
        <v>62</v>
      </c>
      <c r="G62" s="268" t="str">
        <f>Лист2!G64</f>
        <v>60х60х2,8</v>
      </c>
      <c r="H62" s="272">
        <f>Лист2!H64</f>
        <v>359</v>
      </c>
      <c r="I62" s="268">
        <v>6</v>
      </c>
      <c r="J62" s="452"/>
      <c r="K62" s="268">
        <v>62</v>
      </c>
      <c r="L62" s="279" t="str">
        <f>Лист2!L64</f>
        <v>102 (2,5)</v>
      </c>
      <c r="M62" s="282">
        <f>SUMPRODUCT(Лист2!M64)</f>
        <v>454</v>
      </c>
      <c r="N62" s="289" t="s">
        <v>246</v>
      </c>
      <c r="O62" s="452"/>
      <c r="P62" s="268">
        <v>13</v>
      </c>
      <c r="Q62" s="268" t="str">
        <f>Лист2!Q34</f>
        <v>Уг. 75 (7,0)</v>
      </c>
      <c r="R62" s="272">
        <f>(Лист2!R34)</f>
        <v>589</v>
      </c>
      <c r="S62" s="268">
        <f>Лист2!S34</f>
        <v>74</v>
      </c>
      <c r="T62" s="268">
        <v>12</v>
      </c>
      <c r="U62" s="452"/>
      <c r="V62" s="254"/>
      <c r="W62" s="255"/>
    </row>
    <row r="63" spans="1:23" ht="10.050000000000001" customHeight="1" x14ac:dyDescent="0.45">
      <c r="A63" s="268">
        <f>Лист2!A65</f>
        <v>63</v>
      </c>
      <c r="B63" s="268" t="str">
        <f>Лист2!B65</f>
        <v>60х30х2,5</v>
      </c>
      <c r="C63" s="272">
        <f>Лист2!C65</f>
        <v>244</v>
      </c>
      <c r="D63" s="268">
        <v>6</v>
      </c>
      <c r="E63" s="452"/>
      <c r="F63" s="268">
        <v>63</v>
      </c>
      <c r="G63" s="268" t="str">
        <f>Лист2!G65</f>
        <v>60х60х3,0</v>
      </c>
      <c r="H63" s="272">
        <f>Лист2!H65</f>
        <v>383</v>
      </c>
      <c r="I63" s="268">
        <v>6</v>
      </c>
      <c r="J63" s="452"/>
      <c r="K63" s="280">
        <v>63</v>
      </c>
      <c r="L63" s="279" t="str">
        <f>Лист2!L65</f>
        <v>102 (2,8)</v>
      </c>
      <c r="M63" s="282">
        <f>SUMPRODUCT(Лист2!M65)</f>
        <v>500</v>
      </c>
      <c r="N63" s="289" t="s">
        <v>246</v>
      </c>
      <c r="O63" s="452"/>
      <c r="P63" s="268">
        <v>14</v>
      </c>
      <c r="Q63" s="268" t="str">
        <f>Лист2!Q35</f>
        <v>Уг. 75 (8,0)</v>
      </c>
      <c r="R63" s="272">
        <f>(Лист2!R35)</f>
        <v>667</v>
      </c>
      <c r="S63" s="268">
        <f>Лист2!S35</f>
        <v>74</v>
      </c>
      <c r="T63" s="268">
        <v>12</v>
      </c>
      <c r="U63" s="452"/>
      <c r="V63" s="254"/>
      <c r="W63" s="255"/>
    </row>
    <row r="64" spans="1:23" ht="10.050000000000001" customHeight="1" x14ac:dyDescent="0.45">
      <c r="A64" s="268">
        <f>Лист2!A66</f>
        <v>64</v>
      </c>
      <c r="B64" s="268" t="s">
        <v>468</v>
      </c>
      <c r="C64" s="272">
        <f>Лист2!C66</f>
        <v>263</v>
      </c>
      <c r="D64" s="268">
        <v>6</v>
      </c>
      <c r="E64" s="452"/>
      <c r="F64" s="268">
        <v>64</v>
      </c>
      <c r="G64" s="288" t="str">
        <f>Лист2!G66</f>
        <v>60х60х3,5</v>
      </c>
      <c r="H64" s="272">
        <f>Лист2!H66</f>
        <v>441</v>
      </c>
      <c r="I64" s="268">
        <v>6</v>
      </c>
      <c r="J64" s="452"/>
      <c r="K64" s="268">
        <v>64</v>
      </c>
      <c r="L64" s="279" t="str">
        <f>Лист2!L66</f>
        <v>102 (3,0)</v>
      </c>
      <c r="M64" s="282">
        <f>SUMPRODUCT(Лист2!M66)</f>
        <v>534</v>
      </c>
      <c r="N64" s="289" t="s">
        <v>246</v>
      </c>
      <c r="O64" s="452"/>
      <c r="P64" s="268">
        <v>15</v>
      </c>
      <c r="Q64" s="268" t="str">
        <f>Лист2!Q36</f>
        <v>Уг. 90 (6,0)</v>
      </c>
      <c r="R64" s="272">
        <f>(Лист2!R36)</f>
        <v>616</v>
      </c>
      <c r="S64" s="268">
        <f>Лист2!S36</f>
        <v>74</v>
      </c>
      <c r="T64" s="268">
        <v>12</v>
      </c>
      <c r="U64" s="452"/>
      <c r="V64" s="254"/>
      <c r="W64" s="255"/>
    </row>
    <row r="65" spans="1:23" ht="10.050000000000001" customHeight="1" x14ac:dyDescent="0.45">
      <c r="A65" s="268">
        <f>Лист2!A67</f>
        <v>65</v>
      </c>
      <c r="B65" s="288" t="str">
        <f>Лист2!B67</f>
        <v>60х30х3,0</v>
      </c>
      <c r="C65" s="272">
        <f>Лист2!C67</f>
        <v>280</v>
      </c>
      <c r="D65" s="268">
        <v>6</v>
      </c>
      <c r="E65" s="452"/>
      <c r="F65" s="268">
        <v>65</v>
      </c>
      <c r="G65" s="288" t="str">
        <f>Лист2!G67</f>
        <v>60х60х4,0</v>
      </c>
      <c r="H65" s="272">
        <f>Лист2!H67</f>
        <v>498</v>
      </c>
      <c r="I65" s="268">
        <v>6</v>
      </c>
      <c r="J65" s="452"/>
      <c r="K65" s="280">
        <v>65</v>
      </c>
      <c r="L65" s="279" t="str">
        <f>Лист2!L67</f>
        <v>102 (3,5)</v>
      </c>
      <c r="M65" s="282">
        <f>SUMPRODUCT(Лист2!M67)</f>
        <v>621</v>
      </c>
      <c r="N65" s="289" t="s">
        <v>246</v>
      </c>
      <c r="O65" s="452"/>
      <c r="P65" s="268">
        <v>16</v>
      </c>
      <c r="Q65" s="268" t="str">
        <f>Лист2!Q37</f>
        <v>Уг. 90 (7,0)</v>
      </c>
      <c r="R65" s="272">
        <f>(Лист2!R37)</f>
        <v>713</v>
      </c>
      <c r="S65" s="268">
        <f>Лист2!S37</f>
        <v>74</v>
      </c>
      <c r="T65" s="268">
        <v>12</v>
      </c>
      <c r="U65" s="452"/>
      <c r="V65" s="254"/>
      <c r="W65" s="255"/>
    </row>
    <row r="66" spans="1:23" ht="10.050000000000001" customHeight="1" x14ac:dyDescent="0.45">
      <c r="A66" s="268">
        <f>Лист2!A68</f>
        <v>66</v>
      </c>
      <c r="B66" s="288" t="s">
        <v>578</v>
      </c>
      <c r="C66" s="272">
        <f>Лист2!C68</f>
        <v>181</v>
      </c>
      <c r="D66" s="268">
        <v>6</v>
      </c>
      <c r="E66" s="452"/>
      <c r="F66" s="268">
        <v>66</v>
      </c>
      <c r="G66" s="288" t="str">
        <f>Лист2!G68</f>
        <v>80х80х1,5</v>
      </c>
      <c r="H66" s="272">
        <f>Лист2!H68</f>
        <v>316</v>
      </c>
      <c r="I66" s="289" t="s">
        <v>246</v>
      </c>
      <c r="J66" s="452"/>
      <c r="K66" s="280">
        <v>66</v>
      </c>
      <c r="L66" s="279" t="str">
        <f>Лист2!L68</f>
        <v>102 (4,0)</v>
      </c>
      <c r="M66" s="282">
        <f>SUMPRODUCT(Лист2!M68)</f>
        <v>706</v>
      </c>
      <c r="N66" s="289" t="s">
        <v>246</v>
      </c>
      <c r="O66" s="452"/>
      <c r="P66" s="268">
        <v>17</v>
      </c>
      <c r="Q66" s="268" t="str">
        <f>Лист2!Q38</f>
        <v>Уг. 100 (7,0)</v>
      </c>
      <c r="R66" s="272">
        <f>(Лист2!R38)</f>
        <v>798</v>
      </c>
      <c r="S66" s="268">
        <f>Лист2!S38</f>
        <v>74</v>
      </c>
      <c r="T66" s="268">
        <v>12</v>
      </c>
      <c r="U66" s="452"/>
      <c r="V66" s="254"/>
      <c r="W66" s="255"/>
    </row>
    <row r="67" spans="1:23" ht="10.050000000000001" customHeight="1" x14ac:dyDescent="0.45">
      <c r="A67" s="268">
        <f>Лист2!A69</f>
        <v>67</v>
      </c>
      <c r="B67" s="288" t="str">
        <f>Лист2!B69</f>
        <v>60х40х1,5</v>
      </c>
      <c r="C67" s="272">
        <f>Лист2!C69</f>
        <v>194</v>
      </c>
      <c r="D67" s="268">
        <v>6</v>
      </c>
      <c r="E67" s="452"/>
      <c r="F67" s="268">
        <v>67</v>
      </c>
      <c r="G67" s="268" t="str">
        <f>Лист2!G69</f>
        <v>80х80х1,6</v>
      </c>
      <c r="H67" s="272">
        <f>Лист2!H69</f>
        <v>335</v>
      </c>
      <c r="I67" s="289" t="s">
        <v>246</v>
      </c>
      <c r="J67" s="452"/>
      <c r="K67" s="268">
        <v>67</v>
      </c>
      <c r="L67" s="279" t="str">
        <f>Лист2!L69</f>
        <v>108 (2,0)</v>
      </c>
      <c r="M67" s="282">
        <f>SUMPRODUCT(Лист2!M69)</f>
        <v>403</v>
      </c>
      <c r="N67" s="268">
        <v>12</v>
      </c>
      <c r="O67" s="452"/>
      <c r="P67" s="268">
        <v>18</v>
      </c>
      <c r="Q67" s="268" t="str">
        <f>Лист2!Q39</f>
        <v>Уг. 100 (8,0)</v>
      </c>
      <c r="R67" s="272">
        <f>(Лист2!R39)</f>
        <v>907</v>
      </c>
      <c r="S67" s="268">
        <f>Лист2!S39</f>
        <v>74</v>
      </c>
      <c r="T67" s="268">
        <v>12</v>
      </c>
      <c r="U67" s="452"/>
      <c r="V67" s="254"/>
      <c r="W67" s="255"/>
    </row>
    <row r="68" spans="1:23" ht="10.050000000000001" customHeight="1" x14ac:dyDescent="0.45">
      <c r="A68" s="268">
        <f>Лист2!A70</f>
        <v>68</v>
      </c>
      <c r="B68" s="268" t="str">
        <f>Лист2!B70</f>
        <v>60х40х1,8</v>
      </c>
      <c r="C68" s="272">
        <f>Лист2!C70</f>
        <v>220</v>
      </c>
      <c r="D68" s="268">
        <v>6</v>
      </c>
      <c r="E68" s="452"/>
      <c r="F68" s="268">
        <v>68</v>
      </c>
      <c r="G68" s="268" t="str">
        <f>Лист2!G70</f>
        <v>80х80х1,8</v>
      </c>
      <c r="H68" s="272">
        <f>Лист2!H70</f>
        <v>359</v>
      </c>
      <c r="I68" s="289" t="s">
        <v>246</v>
      </c>
      <c r="J68" s="452"/>
      <c r="K68" s="280">
        <v>68</v>
      </c>
      <c r="L68" s="279" t="str">
        <f>Лист2!L70</f>
        <v>108 (2,5)</v>
      </c>
      <c r="M68" s="282">
        <f>SUMPRODUCT(Лист2!M70)</f>
        <v>481</v>
      </c>
      <c r="N68" s="268">
        <v>12</v>
      </c>
      <c r="O68" s="452"/>
      <c r="P68" s="268">
        <v>19</v>
      </c>
      <c r="Q68" s="268" t="str">
        <f>Лист2!Q40</f>
        <v>Уг. 100 (10,0)</v>
      </c>
      <c r="R68" s="272">
        <f>(Лист2!R40)</f>
        <v>1117</v>
      </c>
      <c r="S68" s="268">
        <f>Лист2!S40</f>
        <v>74</v>
      </c>
      <c r="T68" s="268">
        <v>12</v>
      </c>
      <c r="U68" s="452"/>
      <c r="V68" s="254"/>
      <c r="W68" s="255"/>
    </row>
    <row r="69" spans="1:23" ht="10.050000000000001" customHeight="1" x14ac:dyDescent="0.45">
      <c r="A69" s="268">
        <f>Лист2!A71</f>
        <v>69</v>
      </c>
      <c r="B69" s="268" t="str">
        <f>Лист2!B71</f>
        <v>60х40х2,0</v>
      </c>
      <c r="C69" s="272">
        <f>Лист2!C71</f>
        <v>228</v>
      </c>
      <c r="D69" s="268">
        <v>6</v>
      </c>
      <c r="E69" s="452"/>
      <c r="F69" s="268">
        <v>69</v>
      </c>
      <c r="G69" s="268" t="str">
        <f>Лист2!G71</f>
        <v>80х80х2,0</v>
      </c>
      <c r="H69" s="272">
        <f>Лист2!H71</f>
        <v>373</v>
      </c>
      <c r="I69" s="289" t="s">
        <v>246</v>
      </c>
      <c r="J69" s="452"/>
      <c r="K69" s="268">
        <v>69</v>
      </c>
      <c r="L69" s="279" t="str">
        <f>Лист2!L71</f>
        <v>108 (2,8)</v>
      </c>
      <c r="M69" s="282">
        <f>SUMPRODUCT(Лист2!M71)</f>
        <v>530</v>
      </c>
      <c r="N69" s="268">
        <v>12</v>
      </c>
      <c r="O69" s="452"/>
      <c r="P69" s="268">
        <v>20</v>
      </c>
      <c r="Q69" s="268" t="str">
        <f>Лист2!Q41</f>
        <v>Уг. 100 (12,0)</v>
      </c>
      <c r="R69" s="272">
        <f>(Лист2!R41)</f>
        <v>1325</v>
      </c>
      <c r="S69" s="268">
        <f>Лист2!S41</f>
        <v>74</v>
      </c>
      <c r="T69" s="268">
        <v>12</v>
      </c>
      <c r="U69" s="452"/>
      <c r="V69" s="254"/>
      <c r="W69" s="255"/>
    </row>
    <row r="70" spans="1:23" ht="10.050000000000001" customHeight="1" x14ac:dyDescent="0.45">
      <c r="A70" s="268">
        <f>Лист2!A72</f>
        <v>70</v>
      </c>
      <c r="B70" s="268" t="str">
        <f>Лист2!B72</f>
        <v>60х40х2,2</v>
      </c>
      <c r="C70" s="272">
        <f>Лист2!C72</f>
        <v>250</v>
      </c>
      <c r="D70" s="268">
        <v>6</v>
      </c>
      <c r="E70" s="452"/>
      <c r="F70" s="268">
        <v>70</v>
      </c>
      <c r="G70" s="268" t="str">
        <f>Лист2!G72</f>
        <v>80х80х2,5</v>
      </c>
      <c r="H70" s="272">
        <f>Лист2!H72</f>
        <v>444</v>
      </c>
      <c r="I70" s="268">
        <v>12</v>
      </c>
      <c r="J70" s="452"/>
      <c r="K70" s="280">
        <v>70</v>
      </c>
      <c r="L70" s="279" t="str">
        <f>Лист2!L72</f>
        <v>108 (3,0)</v>
      </c>
      <c r="M70" s="282">
        <f>SUMPRODUCT(Лист2!M72)</f>
        <v>567</v>
      </c>
      <c r="N70" s="268">
        <v>12</v>
      </c>
      <c r="O70" s="452"/>
      <c r="P70" s="268">
        <v>21</v>
      </c>
      <c r="Q70" s="268" t="str">
        <f>Лист2!Q42</f>
        <v>Уг. 125 (8,0)</v>
      </c>
      <c r="R70" s="272">
        <f>(Лист2!R42)</f>
        <v>1154</v>
      </c>
      <c r="S70" s="268">
        <f>Лист2!S42</f>
        <v>74</v>
      </c>
      <c r="T70" s="268">
        <v>12</v>
      </c>
      <c r="U70" s="452"/>
      <c r="V70" s="254"/>
      <c r="W70" s="255"/>
    </row>
    <row r="71" spans="1:23" ht="10.050000000000001" customHeight="1" x14ac:dyDescent="0.45">
      <c r="A71" s="268">
        <f>Лист2!A73</f>
        <v>71</v>
      </c>
      <c r="B71" s="268" t="str">
        <f>Лист2!B73</f>
        <v>60х40х2,5</v>
      </c>
      <c r="C71" s="272">
        <f>Лист2!C73</f>
        <v>270</v>
      </c>
      <c r="D71" s="268">
        <v>6</v>
      </c>
      <c r="E71" s="452"/>
      <c r="F71" s="268">
        <v>71</v>
      </c>
      <c r="G71" s="268" t="str">
        <f>Лист2!G73</f>
        <v>80х80х2,8</v>
      </c>
      <c r="H71" s="272">
        <f>Лист2!H73</f>
        <v>488</v>
      </c>
      <c r="I71" s="268">
        <v>12</v>
      </c>
      <c r="J71" s="452"/>
      <c r="K71" s="280">
        <v>71</v>
      </c>
      <c r="L71" s="279" t="str">
        <f>Лист2!L73</f>
        <v>108 (3,5)</v>
      </c>
      <c r="M71" s="282">
        <f>SUMPRODUCT(Лист2!M73)</f>
        <v>658</v>
      </c>
      <c r="N71" s="268">
        <v>12</v>
      </c>
      <c r="O71" s="452"/>
      <c r="P71" s="268">
        <v>22</v>
      </c>
      <c r="Q71" s="268" t="str">
        <f>Лист2!Q43</f>
        <v>Уг. 125 (10,0)</v>
      </c>
      <c r="R71" s="272">
        <f>(Лист2!R43)</f>
        <v>1413</v>
      </c>
      <c r="S71" s="268">
        <f>Лист2!S43</f>
        <v>74</v>
      </c>
      <c r="T71" s="268">
        <v>12</v>
      </c>
      <c r="U71" s="452"/>
      <c r="V71" s="254"/>
      <c r="W71" s="255"/>
    </row>
    <row r="72" spans="1:23" ht="10.050000000000001" customHeight="1" x14ac:dyDescent="0.45">
      <c r="A72" s="268">
        <f>Лист2!A74</f>
        <v>72</v>
      </c>
      <c r="B72" s="268" t="str">
        <f>Лист2!B74</f>
        <v>60х40х2,8</v>
      </c>
      <c r="C72" s="272">
        <f>Лист2!C74</f>
        <v>295</v>
      </c>
      <c r="D72" s="268">
        <v>6</v>
      </c>
      <c r="E72" s="452"/>
      <c r="F72" s="268">
        <v>72</v>
      </c>
      <c r="G72" s="268" t="str">
        <f>Лист2!G74</f>
        <v>80х80х3,0</v>
      </c>
      <c r="H72" s="272">
        <f>Лист2!H74</f>
        <v>520</v>
      </c>
      <c r="I72" s="268">
        <v>12</v>
      </c>
      <c r="J72" s="452"/>
      <c r="K72" s="268">
        <v>72</v>
      </c>
      <c r="L72" s="279" t="str">
        <f>Лист2!L74</f>
        <v>108 (4,0)</v>
      </c>
      <c r="M72" s="282">
        <f>SUMPRODUCT(Лист2!M74)</f>
        <v>749</v>
      </c>
      <c r="N72" s="268">
        <v>12</v>
      </c>
      <c r="O72" s="452"/>
      <c r="P72" s="268">
        <v>23</v>
      </c>
      <c r="Q72" s="268" t="str">
        <f>Лист2!Q44</f>
        <v>Уг. 125 (12,0)</v>
      </c>
      <c r="R72" s="272">
        <f>(Лист2!R44)</f>
        <v>1770</v>
      </c>
      <c r="S72" s="268">
        <f>Лист2!S44</f>
        <v>74</v>
      </c>
      <c r="T72" s="268">
        <v>12</v>
      </c>
      <c r="U72" s="452"/>
      <c r="V72" s="254"/>
      <c r="W72" s="255"/>
    </row>
    <row r="73" spans="1:23" ht="10.050000000000001" customHeight="1" x14ac:dyDescent="0.45">
      <c r="A73" s="268">
        <f>Лист2!A75</f>
        <v>73</v>
      </c>
      <c r="B73" s="288" t="str">
        <f>Лист2!B75</f>
        <v>60х40х3,0</v>
      </c>
      <c r="C73" s="272">
        <f>Лист2!C75</f>
        <v>315</v>
      </c>
      <c r="D73" s="268">
        <v>6</v>
      </c>
      <c r="E73" s="452"/>
      <c r="F73" s="268">
        <v>73</v>
      </c>
      <c r="G73" s="268" t="str">
        <f>Лист2!G75</f>
        <v>80х80х3,5</v>
      </c>
      <c r="H73" s="272">
        <f>Лист2!H75</f>
        <v>602</v>
      </c>
      <c r="I73" s="268">
        <v>12</v>
      </c>
      <c r="J73" s="452"/>
      <c r="K73" s="280">
        <v>73</v>
      </c>
      <c r="L73" s="279" t="str">
        <f>Лист2!L75</f>
        <v>114 (2,5)</v>
      </c>
      <c r="M73" s="282">
        <f>SUMPRODUCT(Лист2!M75)</f>
        <v>508</v>
      </c>
      <c r="N73" s="268">
        <v>12</v>
      </c>
      <c r="O73" s="452"/>
      <c r="P73" s="268">
        <v>24</v>
      </c>
      <c r="Q73" s="268" t="str">
        <f>Лист2!Q45</f>
        <v>Уг. 140 (10,0)</v>
      </c>
      <c r="R73" s="272">
        <f>(Лист2!R45)</f>
        <v>2810</v>
      </c>
      <c r="S73" s="268">
        <f>Лист2!S45</f>
        <v>131</v>
      </c>
      <c r="T73" s="268">
        <v>12</v>
      </c>
      <c r="U73" s="432"/>
      <c r="V73" s="254"/>
      <c r="W73" s="255"/>
    </row>
    <row r="74" spans="1:23" ht="10.050000000000001" customHeight="1" x14ac:dyDescent="0.45">
      <c r="A74" s="268">
        <f>Лист2!A76</f>
        <v>74</v>
      </c>
      <c r="B74" s="288" t="str">
        <f>Лист2!B76</f>
        <v>60х40х3,5</v>
      </c>
      <c r="C74" s="272">
        <f>Лист2!C76</f>
        <v>361</v>
      </c>
      <c r="D74" s="268">
        <v>6</v>
      </c>
      <c r="E74" s="452"/>
      <c r="F74" s="268">
        <v>74</v>
      </c>
      <c r="G74" s="268" t="str">
        <f>Лист2!G76</f>
        <v>80х80х4,0</v>
      </c>
      <c r="H74" s="272">
        <f>Лист2!H76</f>
        <v>673</v>
      </c>
      <c r="I74" s="268">
        <v>12</v>
      </c>
      <c r="J74" s="452"/>
      <c r="K74" s="268">
        <v>74</v>
      </c>
      <c r="L74" s="279" t="str">
        <f>Лист2!L76</f>
        <v>114 (3,0)</v>
      </c>
      <c r="M74" s="282">
        <f>SUMPRODUCT(Лист2!M76)</f>
        <v>599</v>
      </c>
      <c r="N74" s="268">
        <v>12</v>
      </c>
      <c r="O74" s="452"/>
      <c r="P74" s="268">
        <v>25</v>
      </c>
      <c r="Q74" s="279" t="s">
        <v>627</v>
      </c>
      <c r="R74" s="268">
        <f>Лист2!R62</f>
        <v>454</v>
      </c>
      <c r="S74" s="268">
        <f>Лист2!S62</f>
        <v>77</v>
      </c>
      <c r="T74" s="278">
        <v>12</v>
      </c>
      <c r="U74" s="431" t="s">
        <v>348</v>
      </c>
      <c r="V74" s="254"/>
      <c r="W74" s="255"/>
    </row>
    <row r="75" spans="1:23" ht="10.050000000000001" customHeight="1" x14ac:dyDescent="0.45">
      <c r="A75" s="268">
        <f>Лист2!A77</f>
        <v>75</v>
      </c>
      <c r="B75" s="268" t="str">
        <f>Лист2!B77</f>
        <v>60х40х4,0</v>
      </c>
      <c r="C75" s="272">
        <f>Лист2!C77</f>
        <v>406</v>
      </c>
      <c r="D75" s="268">
        <v>6</v>
      </c>
      <c r="E75" s="452"/>
      <c r="F75" s="268">
        <v>75</v>
      </c>
      <c r="G75" s="268" t="str">
        <f>Лист2!G77</f>
        <v>80х80х5,0</v>
      </c>
      <c r="H75" s="272">
        <f>Лист2!H77</f>
        <v>832</v>
      </c>
      <c r="I75" s="268">
        <v>12</v>
      </c>
      <c r="J75" s="432"/>
      <c r="K75" s="280">
        <v>75</v>
      </c>
      <c r="L75" s="279" t="str">
        <f>Лист2!L77</f>
        <v>114 (3,5)</v>
      </c>
      <c r="M75" s="282">
        <f>SUMPRODUCT(Лист2!M77)</f>
        <v>696</v>
      </c>
      <c r="N75" s="268">
        <v>12</v>
      </c>
      <c r="O75" s="452"/>
      <c r="P75" s="268">
        <v>26</v>
      </c>
      <c r="Q75" s="279" t="s">
        <v>333</v>
      </c>
      <c r="R75" s="268">
        <f>Лист2!R63</f>
        <v>522</v>
      </c>
      <c r="S75" s="268">
        <f>Лист2!S63</f>
        <v>74</v>
      </c>
      <c r="T75" s="268">
        <v>12</v>
      </c>
      <c r="U75" s="452"/>
      <c r="V75" s="254"/>
      <c r="W75" s="255"/>
    </row>
    <row r="76" spans="1:23" ht="10.050000000000001" customHeight="1" x14ac:dyDescent="0.45">
      <c r="A76" s="268">
        <f>Лист2!A78</f>
        <v>76</v>
      </c>
      <c r="B76" s="268" t="str">
        <f>Лист2!B78</f>
        <v>80х40х1,5</v>
      </c>
      <c r="C76" s="272">
        <f>Лист2!C78</f>
        <v>235</v>
      </c>
      <c r="D76" s="268">
        <v>6</v>
      </c>
      <c r="E76" s="452"/>
      <c r="F76" s="268">
        <v>76</v>
      </c>
      <c r="G76" s="268" t="str">
        <f>Лист2!G78</f>
        <v>100х100х1,5</v>
      </c>
      <c r="H76" s="272">
        <f>Лист2!H78</f>
        <v>396</v>
      </c>
      <c r="I76" s="268">
        <v>12</v>
      </c>
      <c r="J76" s="431" t="s">
        <v>348</v>
      </c>
      <c r="K76" s="280">
        <v>76</v>
      </c>
      <c r="L76" s="279" t="str">
        <f>Лист2!L78</f>
        <v>127 (2,5)</v>
      </c>
      <c r="M76" s="282">
        <f>SUMPRODUCT(Лист2!M78)</f>
        <v>568</v>
      </c>
      <c r="N76" s="268">
        <v>12</v>
      </c>
      <c r="O76" s="432"/>
      <c r="P76" s="268">
        <v>27</v>
      </c>
      <c r="Q76" s="279" t="s">
        <v>334</v>
      </c>
      <c r="R76" s="268">
        <f>Лист2!R64</f>
        <v>636</v>
      </c>
      <c r="S76" s="268">
        <f>Лист2!S64</f>
        <v>74</v>
      </c>
      <c r="T76" s="268">
        <v>12</v>
      </c>
      <c r="U76" s="452"/>
      <c r="V76" s="254"/>
      <c r="W76" s="255"/>
    </row>
    <row r="77" spans="1:23" ht="10.050000000000001" customHeight="1" x14ac:dyDescent="0.45">
      <c r="A77" s="268">
        <f>Лист2!A79</f>
        <v>77</v>
      </c>
      <c r="B77" s="268" t="str">
        <f>Лист2!B79</f>
        <v>80х40х1,8</v>
      </c>
      <c r="C77" s="272">
        <f>Лист2!C79</f>
        <v>267</v>
      </c>
      <c r="D77" s="268">
        <v>6</v>
      </c>
      <c r="E77" s="452"/>
      <c r="F77" s="268">
        <v>77</v>
      </c>
      <c r="G77" s="268" t="str">
        <f>Лист2!G79</f>
        <v>100х100х1,6</v>
      </c>
      <c r="H77" s="272">
        <f>Лист2!H79</f>
        <v>422</v>
      </c>
      <c r="I77" s="268">
        <v>12</v>
      </c>
      <c r="J77" s="452"/>
      <c r="K77" s="268">
        <v>77</v>
      </c>
      <c r="L77" s="279" t="str">
        <f>Лист2!L79</f>
        <v>133 (2,5)</v>
      </c>
      <c r="M77" s="282">
        <f>SUMPRODUCT(Лист2!M79)</f>
        <v>547</v>
      </c>
      <c r="N77" s="268">
        <v>12</v>
      </c>
      <c r="O77" s="431" t="s">
        <v>349</v>
      </c>
      <c r="P77" s="268">
        <v>28</v>
      </c>
      <c r="Q77" s="279" t="s">
        <v>335</v>
      </c>
      <c r="R77" s="268">
        <f>Лист2!R65</f>
        <v>835</v>
      </c>
      <c r="S77" s="268">
        <f>Лист2!S65</f>
        <v>78</v>
      </c>
      <c r="T77" s="268">
        <v>12</v>
      </c>
      <c r="U77" s="452"/>
      <c r="V77" s="254"/>
      <c r="W77" s="255"/>
    </row>
    <row r="78" spans="1:23" ht="10.050000000000001" customHeight="1" x14ac:dyDescent="0.45">
      <c r="A78" s="268">
        <f>Лист2!A80</f>
        <v>78</v>
      </c>
      <c r="B78" s="288" t="str">
        <f>Лист2!B80</f>
        <v>80х40х2,0</v>
      </c>
      <c r="C78" s="272">
        <f>Лист2!C80</f>
        <v>276</v>
      </c>
      <c r="D78" s="268">
        <v>6</v>
      </c>
      <c r="E78" s="452"/>
      <c r="F78" s="268">
        <v>78</v>
      </c>
      <c r="G78" s="268" t="str">
        <f>Лист2!G80</f>
        <v>100х100х1,8</v>
      </c>
      <c r="H78" s="272">
        <f>Лист2!H80</f>
        <v>452</v>
      </c>
      <c r="I78" s="268">
        <v>12</v>
      </c>
      <c r="J78" s="452"/>
      <c r="K78" s="280">
        <v>78</v>
      </c>
      <c r="L78" s="279" t="str">
        <f>Лист2!L80</f>
        <v>133 (3,0)</v>
      </c>
      <c r="M78" s="282">
        <f>SUMPRODUCT(Лист2!M80)</f>
        <v>653</v>
      </c>
      <c r="N78" s="268">
        <v>12</v>
      </c>
      <c r="O78" s="452"/>
      <c r="P78" s="268">
        <v>29</v>
      </c>
      <c r="Q78" s="279" t="s">
        <v>336</v>
      </c>
      <c r="R78" s="268">
        <f>Лист2!R66</f>
        <v>975</v>
      </c>
      <c r="S78" s="268">
        <f>Лист2!S66</f>
        <v>78</v>
      </c>
      <c r="T78" s="268">
        <v>12</v>
      </c>
      <c r="U78" s="432"/>
      <c r="V78" s="254"/>
      <c r="W78" s="255"/>
    </row>
    <row r="79" spans="1:23" ht="10.050000000000001" customHeight="1" x14ac:dyDescent="0.45">
      <c r="A79" s="268">
        <f>Лист2!A81</f>
        <v>79</v>
      </c>
      <c r="B79" s="268" t="str">
        <f>Лист2!B81</f>
        <v>80х40х2,5</v>
      </c>
      <c r="C79" s="272">
        <f>Лист2!C81</f>
        <v>328</v>
      </c>
      <c r="D79" s="268">
        <v>6</v>
      </c>
      <c r="E79" s="452"/>
      <c r="F79" s="268">
        <v>79</v>
      </c>
      <c r="G79" s="268" t="str">
        <f>Лист2!G81</f>
        <v>100х100х2,0</v>
      </c>
      <c r="H79" s="272">
        <f>Лист2!H81</f>
        <v>470</v>
      </c>
      <c r="I79" s="268">
        <v>12</v>
      </c>
      <c r="J79" s="452"/>
      <c r="K79" s="268">
        <v>79</v>
      </c>
      <c r="L79" s="279" t="str">
        <f>Лист2!L81</f>
        <v>133 (4,0)</v>
      </c>
      <c r="M79" s="282">
        <f>SUMPRODUCT(Лист2!M81)</f>
        <v>866</v>
      </c>
      <c r="N79" s="268">
        <v>12</v>
      </c>
      <c r="O79" s="452"/>
      <c r="P79" s="268">
        <v>30</v>
      </c>
      <c r="Q79" s="279" t="s">
        <v>242</v>
      </c>
      <c r="R79" s="268">
        <f>Лист2!R67</f>
        <v>1139</v>
      </c>
      <c r="S79" s="268">
        <f>Лист2!S67</f>
        <v>78</v>
      </c>
      <c r="T79" s="268">
        <v>12</v>
      </c>
      <c r="U79" s="431" t="s">
        <v>458</v>
      </c>
      <c r="V79" s="254"/>
      <c r="W79" s="255"/>
    </row>
    <row r="80" spans="1:23" ht="10.050000000000001" customHeight="1" x14ac:dyDescent="0.45">
      <c r="A80" s="268">
        <f>Лист2!A82</f>
        <v>80</v>
      </c>
      <c r="B80" s="268" t="str">
        <f>Лист2!B82</f>
        <v>80х40х2,8</v>
      </c>
      <c r="C80" s="272">
        <f>Лист2!C82</f>
        <v>359</v>
      </c>
      <c r="D80" s="268">
        <v>6</v>
      </c>
      <c r="E80" s="452"/>
      <c r="F80" s="268">
        <v>80</v>
      </c>
      <c r="G80" s="268" t="str">
        <f>Лист2!G82</f>
        <v>100х100х2,5</v>
      </c>
      <c r="H80" s="272">
        <f>Лист2!H82</f>
        <v>560</v>
      </c>
      <c r="I80" s="268">
        <v>12</v>
      </c>
      <c r="J80" s="452"/>
      <c r="K80" s="280">
        <v>80</v>
      </c>
      <c r="L80" s="279" t="str">
        <f>Лист2!L82</f>
        <v>133 (4,5)</v>
      </c>
      <c r="M80" s="282">
        <f>SUMPRODUCT(Лист2!M82)</f>
        <v>970</v>
      </c>
      <c r="N80" s="268">
        <v>12</v>
      </c>
      <c r="O80" s="452"/>
      <c r="P80" s="268">
        <v>31</v>
      </c>
      <c r="Q80" s="279" t="s">
        <v>341</v>
      </c>
      <c r="R80" s="268">
        <f>Лист2!R68</f>
        <v>1310</v>
      </c>
      <c r="S80" s="268">
        <f>Лист2!S68</f>
        <v>78</v>
      </c>
      <c r="T80" s="268">
        <v>12</v>
      </c>
      <c r="U80" s="452"/>
      <c r="V80" s="254"/>
      <c r="W80" s="255"/>
    </row>
    <row r="81" spans="1:23" ht="10.050000000000001" customHeight="1" x14ac:dyDescent="0.45">
      <c r="A81" s="268">
        <f>Лист2!A83</f>
        <v>81</v>
      </c>
      <c r="B81" s="268" t="str">
        <f>Лист2!B83</f>
        <v>80х40х3,0</v>
      </c>
      <c r="C81" s="272">
        <f>Лист2!C83</f>
        <v>383</v>
      </c>
      <c r="D81" s="268">
        <v>6</v>
      </c>
      <c r="E81" s="452"/>
      <c r="F81" s="268">
        <v>81</v>
      </c>
      <c r="G81" s="288" t="str">
        <f>Лист2!G83</f>
        <v>100х100х3,0</v>
      </c>
      <c r="H81" s="272">
        <f>Лист2!H83</f>
        <v>664</v>
      </c>
      <c r="I81" s="268">
        <v>12</v>
      </c>
      <c r="J81" s="452"/>
      <c r="K81" s="280">
        <v>81</v>
      </c>
      <c r="L81" s="279" t="str">
        <f>Лист2!L83</f>
        <v>133 (5,0)</v>
      </c>
      <c r="M81" s="282"/>
      <c r="N81" s="268">
        <v>12</v>
      </c>
      <c r="O81" s="452"/>
      <c r="P81" s="268">
        <v>32</v>
      </c>
      <c r="Q81" s="279" t="s">
        <v>337</v>
      </c>
      <c r="R81" s="268">
        <f>Лист2!R69</f>
        <v>2459</v>
      </c>
      <c r="S81" s="268">
        <f>Лист2!S69</f>
        <v>129</v>
      </c>
      <c r="T81" s="268">
        <v>12</v>
      </c>
      <c r="U81" s="452"/>
      <c r="V81" s="254"/>
      <c r="W81" s="255"/>
    </row>
    <row r="82" spans="1:23" ht="10.050000000000001" customHeight="1" x14ac:dyDescent="0.45">
      <c r="A82" s="268">
        <f>Лист2!A84</f>
        <v>82</v>
      </c>
      <c r="B82" s="268" t="str">
        <f>Лист2!B84</f>
        <v>80х40х4,0</v>
      </c>
      <c r="C82" s="272">
        <f>Лист2!C84</f>
        <v>498</v>
      </c>
      <c r="D82" s="268">
        <v>6</v>
      </c>
      <c r="E82" s="452"/>
      <c r="F82" s="268">
        <v>82</v>
      </c>
      <c r="G82" s="288" t="str">
        <f>Лист2!G84</f>
        <v>100х100х3,5</v>
      </c>
      <c r="H82" s="272">
        <f>Лист2!H84</f>
        <v>762</v>
      </c>
      <c r="I82" s="268">
        <v>12</v>
      </c>
      <c r="J82" s="452"/>
      <c r="K82" s="268">
        <v>82</v>
      </c>
      <c r="L82" s="279" t="str">
        <f>Лист2!L84</f>
        <v>159 (2,0)</v>
      </c>
      <c r="M82" s="282">
        <f>SUMPRODUCT(Лист2!M84)</f>
        <v>573</v>
      </c>
      <c r="N82" s="268">
        <v>12</v>
      </c>
      <c r="O82" s="452"/>
      <c r="P82" s="268">
        <v>33</v>
      </c>
      <c r="Q82" s="279" t="s">
        <v>338</v>
      </c>
      <c r="R82" s="268">
        <f>Лист2!R70</f>
        <v>2752</v>
      </c>
      <c r="S82" s="268">
        <f>Лист2!S70</f>
        <v>129</v>
      </c>
      <c r="T82" s="268">
        <v>12</v>
      </c>
      <c r="U82" s="452"/>
      <c r="V82" s="254"/>
      <c r="W82" s="255"/>
    </row>
    <row r="83" spans="1:23" ht="10.050000000000001" customHeight="1" x14ac:dyDescent="0.45">
      <c r="A83" s="268">
        <f>Лист2!A85</f>
        <v>83</v>
      </c>
      <c r="B83" s="268" t="s">
        <v>483</v>
      </c>
      <c r="C83" s="272">
        <f>Лист2!C85</f>
        <v>275</v>
      </c>
      <c r="D83" s="268">
        <v>6</v>
      </c>
      <c r="E83" s="452"/>
      <c r="F83" s="268">
        <v>83</v>
      </c>
      <c r="G83" s="268" t="str">
        <f>Лист2!G85</f>
        <v>100х100х4,0</v>
      </c>
      <c r="H83" s="272">
        <f>Лист2!H85</f>
        <v>864</v>
      </c>
      <c r="I83" s="268">
        <v>12</v>
      </c>
      <c r="J83" s="452"/>
      <c r="K83" s="280">
        <v>83</v>
      </c>
      <c r="L83" s="279" t="str">
        <f>Лист2!L85</f>
        <v>159 (2,5)</v>
      </c>
      <c r="M83" s="282">
        <f>SUMPRODUCT(Лист2!M85)</f>
        <v>656</v>
      </c>
      <c r="N83" s="268">
        <v>12</v>
      </c>
      <c r="O83" s="452"/>
      <c r="P83" s="268">
        <v>34</v>
      </c>
      <c r="Q83" s="279" t="s">
        <v>339</v>
      </c>
      <c r="R83" s="268">
        <f>Лист2!R71</f>
        <v>3135</v>
      </c>
      <c r="S83" s="268">
        <f>Лист2!S71</f>
        <v>129</v>
      </c>
      <c r="T83" s="268">
        <v>12</v>
      </c>
      <c r="U83" s="452"/>
      <c r="V83" s="254"/>
      <c r="W83" s="255"/>
    </row>
    <row r="84" spans="1:23" ht="10.050000000000001" customHeight="1" x14ac:dyDescent="0.45">
      <c r="A84" s="268">
        <f>Лист2!A86</f>
        <v>84</v>
      </c>
      <c r="B84" s="268" t="str">
        <f>Лист2!B86</f>
        <v>80х60х1,8</v>
      </c>
      <c r="C84" s="272">
        <f>Лист2!C86</f>
        <v>312</v>
      </c>
      <c r="D84" s="268">
        <v>6</v>
      </c>
      <c r="E84" s="452"/>
      <c r="F84" s="268">
        <v>84</v>
      </c>
      <c r="G84" s="268" t="str">
        <f>Лист2!G86</f>
        <v>100х100х5,0</v>
      </c>
      <c r="H84" s="272">
        <f>Лист2!H86</f>
        <v>1050</v>
      </c>
      <c r="I84" s="268">
        <v>12</v>
      </c>
      <c r="J84" s="432"/>
      <c r="K84" s="268">
        <v>84</v>
      </c>
      <c r="L84" s="279" t="str">
        <f>Лист2!L86</f>
        <v>159 (3,0)</v>
      </c>
      <c r="M84" s="282">
        <f>SUMPRODUCT(Лист2!M86)</f>
        <v>785</v>
      </c>
      <c r="N84" s="268">
        <v>12</v>
      </c>
      <c r="O84" s="452"/>
      <c r="P84" s="268">
        <v>35</v>
      </c>
      <c r="Q84" s="279" t="s">
        <v>340</v>
      </c>
      <c r="R84" s="268">
        <f>Лист2!R72</f>
        <v>3575</v>
      </c>
      <c r="S84" s="268">
        <f>Лист2!S72</f>
        <v>129</v>
      </c>
      <c r="T84" s="268">
        <v>12</v>
      </c>
      <c r="U84" s="452"/>
      <c r="V84" s="254"/>
      <c r="W84" s="255"/>
    </row>
    <row r="85" spans="1:23" ht="10.050000000000001" customHeight="1" x14ac:dyDescent="0.45">
      <c r="A85" s="268">
        <f>Лист2!A87</f>
        <v>85</v>
      </c>
      <c r="B85" s="268" t="str">
        <f>Лист2!B87</f>
        <v>80х60х2,0</v>
      </c>
      <c r="C85" s="272">
        <f>Лист2!C87</f>
        <v>325</v>
      </c>
      <c r="D85" s="268">
        <v>6</v>
      </c>
      <c r="E85" s="452"/>
      <c r="F85" s="268">
        <v>85</v>
      </c>
      <c r="G85" s="268" t="str">
        <f>Лист2!G87</f>
        <v>120х120х2,5</v>
      </c>
      <c r="H85" s="272">
        <f>Лист2!H87</f>
        <v>670</v>
      </c>
      <c r="I85" s="268">
        <v>12</v>
      </c>
      <c r="J85" s="431" t="s">
        <v>349</v>
      </c>
      <c r="K85" s="280">
        <v>85</v>
      </c>
      <c r="L85" s="279" t="str">
        <f>Лист2!L87</f>
        <v>159 (3,5)</v>
      </c>
      <c r="M85" s="282">
        <f>SUMPRODUCT(Лист2!M87)</f>
        <v>895</v>
      </c>
      <c r="N85" s="268">
        <v>12</v>
      </c>
      <c r="O85" s="452"/>
      <c r="P85" s="268">
        <v>36</v>
      </c>
      <c r="Q85" s="279" t="s">
        <v>457</v>
      </c>
      <c r="R85" s="268">
        <f>Лист2!R73</f>
        <v>4105</v>
      </c>
      <c r="S85" s="268">
        <f>Лист2!S73</f>
        <v>129</v>
      </c>
      <c r="T85" s="268">
        <v>12</v>
      </c>
      <c r="U85" s="432"/>
      <c r="V85" s="254"/>
      <c r="W85" s="255"/>
    </row>
    <row r="86" spans="1:23" ht="10.050000000000001" customHeight="1" x14ac:dyDescent="0.45">
      <c r="A86" s="268">
        <f>Лист2!A88</f>
        <v>86</v>
      </c>
      <c r="B86" s="268" t="str">
        <f>Лист2!B88</f>
        <v>80х60х2,5</v>
      </c>
      <c r="C86" s="272">
        <f>Лист2!C88</f>
        <v>386</v>
      </c>
      <c r="D86" s="268">
        <v>6</v>
      </c>
      <c r="E86" s="452"/>
      <c r="F86" s="268">
        <v>86</v>
      </c>
      <c r="G86" s="268" t="str">
        <f>Лист2!G88</f>
        <v>120х120х3,0</v>
      </c>
      <c r="H86" s="272">
        <f>Лист2!H88</f>
        <v>800</v>
      </c>
      <c r="I86" s="268">
        <v>12</v>
      </c>
      <c r="J86" s="452"/>
      <c r="K86" s="280">
        <v>86</v>
      </c>
      <c r="L86" s="279" t="str">
        <f>Лист2!L88</f>
        <v>159 (4,0)</v>
      </c>
      <c r="M86" s="282">
        <f>SUMPRODUCT(Лист2!M88)</f>
        <v>1040</v>
      </c>
      <c r="N86" s="268">
        <v>12</v>
      </c>
      <c r="O86" s="452"/>
      <c r="P86" s="268">
        <v>37</v>
      </c>
      <c r="Q86" s="268" t="str">
        <f>Лист2!Q50</f>
        <v>Двутавр 12</v>
      </c>
      <c r="R86" s="272">
        <f>Лист2!R50</f>
        <v>1170</v>
      </c>
      <c r="S86" s="268">
        <f>Лист2!S50</f>
        <v>130</v>
      </c>
      <c r="T86" s="268" t="s">
        <v>264</v>
      </c>
      <c r="U86" s="431" t="s">
        <v>348</v>
      </c>
      <c r="V86" s="254"/>
      <c r="W86" s="255"/>
    </row>
    <row r="87" spans="1:23" ht="10.050000000000001" customHeight="1" x14ac:dyDescent="0.45">
      <c r="A87" s="268">
        <f>Лист2!A89</f>
        <v>87</v>
      </c>
      <c r="B87" s="268" t="str">
        <f>Лист2!B89</f>
        <v>80х60х3,0</v>
      </c>
      <c r="C87" s="272">
        <f>Лист2!C89</f>
        <v>452</v>
      </c>
      <c r="D87" s="268">
        <v>6</v>
      </c>
      <c r="E87" s="452"/>
      <c r="F87" s="268">
        <v>87</v>
      </c>
      <c r="G87" s="268" t="str">
        <f>Лист2!G89</f>
        <v>120х120х4,0</v>
      </c>
      <c r="H87" s="272">
        <f>Лист2!H89</f>
        <v>1040</v>
      </c>
      <c r="I87" s="268">
        <v>12</v>
      </c>
      <c r="J87" s="452"/>
      <c r="K87" s="268">
        <v>87</v>
      </c>
      <c r="L87" s="279" t="str">
        <f>Лист2!L89</f>
        <v>159 (4,5)</v>
      </c>
      <c r="M87" s="282">
        <f>SUMPRODUCT(Лист2!M89)</f>
        <v>1200</v>
      </c>
      <c r="N87" s="268">
        <v>12</v>
      </c>
      <c r="O87" s="452"/>
      <c r="P87" s="268">
        <v>38</v>
      </c>
      <c r="Q87" s="268" t="str">
        <f>Лист2!Q51</f>
        <v>Двутавр 14</v>
      </c>
      <c r="R87" s="272">
        <f>Лист2!R51</f>
        <v>1400</v>
      </c>
      <c r="S87" s="268">
        <f>Лист2!S51</f>
        <v>130</v>
      </c>
      <c r="T87" s="268" t="s">
        <v>264</v>
      </c>
      <c r="U87" s="452"/>
      <c r="V87" s="254"/>
      <c r="W87" s="255"/>
    </row>
    <row r="88" spans="1:23" ht="10.050000000000001" customHeight="1" x14ac:dyDescent="0.45">
      <c r="A88" s="268">
        <f>Лист2!A90</f>
        <v>88</v>
      </c>
      <c r="B88" s="268" t="str">
        <f>Лист2!B90</f>
        <v>80х60х4,0</v>
      </c>
      <c r="C88" s="272">
        <f>Лист2!C90</f>
        <v>589</v>
      </c>
      <c r="D88" s="268">
        <v>6</v>
      </c>
      <c r="E88" s="452"/>
      <c r="F88" s="268">
        <v>88</v>
      </c>
      <c r="G88" s="268" t="str">
        <f>Лист2!G90</f>
        <v>120х120х5,0</v>
      </c>
      <c r="H88" s="272">
        <f>Лист2!H90</f>
        <v>1605</v>
      </c>
      <c r="I88" s="268">
        <v>12</v>
      </c>
      <c r="J88" s="452"/>
      <c r="K88" s="280">
        <v>88</v>
      </c>
      <c r="L88" s="279" t="str">
        <f>Лист2!L90</f>
        <v>159 (5,0)</v>
      </c>
      <c r="M88" s="282">
        <f>SUMPRODUCT(Лист2!M90)</f>
        <v>1710</v>
      </c>
      <c r="N88" s="268">
        <v>12</v>
      </c>
      <c r="O88" s="452"/>
      <c r="P88" s="268">
        <v>39</v>
      </c>
      <c r="Q88" s="268" t="str">
        <f>Лист2!Q52</f>
        <v>Двутавр 16</v>
      </c>
      <c r="R88" s="272">
        <f>Лист2!R52</f>
        <v>1620</v>
      </c>
      <c r="S88" s="268">
        <f>Лист2!S52</f>
        <v>130</v>
      </c>
      <c r="T88" s="268" t="s">
        <v>264</v>
      </c>
      <c r="U88" s="458" t="s">
        <v>458</v>
      </c>
      <c r="V88" s="254"/>
      <c r="W88" s="255"/>
    </row>
    <row r="89" spans="1:23" ht="10.050000000000001" customHeight="1" x14ac:dyDescent="0.45">
      <c r="A89" s="268">
        <f>Лист2!A91</f>
        <v>89</v>
      </c>
      <c r="B89" s="268" t="str">
        <f>Лист2!B91</f>
        <v>80х60х5,0</v>
      </c>
      <c r="C89" s="272">
        <f>Лист2!C91</f>
        <v>721</v>
      </c>
      <c r="D89" s="268">
        <v>12</v>
      </c>
      <c r="E89" s="452"/>
      <c r="F89" s="268">
        <v>89</v>
      </c>
      <c r="G89" s="268" t="str">
        <f>Лист2!G91</f>
        <v>140х140х4,0</v>
      </c>
      <c r="H89" s="272">
        <f>Лист2!H91</f>
        <v>1595</v>
      </c>
      <c r="I89" s="268">
        <v>12</v>
      </c>
      <c r="J89" s="452"/>
      <c r="K89" s="268">
        <v>89</v>
      </c>
      <c r="L89" s="279" t="str">
        <f>Лист2!L91</f>
        <v>219 (3,0)</v>
      </c>
      <c r="M89" s="282">
        <f>SUMPRODUCT(Лист2!M91)</f>
        <v>1375</v>
      </c>
      <c r="N89" s="268">
        <v>12</v>
      </c>
      <c r="O89" s="452"/>
      <c r="P89" s="268">
        <v>40</v>
      </c>
      <c r="Q89" s="268" t="str">
        <f>Лист2!Q53</f>
        <v>Двутавр 18</v>
      </c>
      <c r="R89" s="272">
        <f>Лист2!R53</f>
        <v>2450</v>
      </c>
      <c r="S89" s="268">
        <f>Лист2!S53</f>
        <v>130</v>
      </c>
      <c r="T89" s="268">
        <v>12</v>
      </c>
      <c r="U89" s="458"/>
      <c r="V89" s="254"/>
      <c r="W89" s="255"/>
    </row>
    <row r="90" spans="1:23" ht="10.050000000000001" customHeight="1" x14ac:dyDescent="0.45">
      <c r="A90" s="268">
        <f>Лист2!A92</f>
        <v>90</v>
      </c>
      <c r="B90" s="268" t="str">
        <f>Лист2!B92</f>
        <v>100х50х1,5</v>
      </c>
      <c r="C90" s="272">
        <f>Лист2!C92</f>
        <v>305</v>
      </c>
      <c r="D90" s="268">
        <v>6</v>
      </c>
      <c r="E90" s="452"/>
      <c r="F90" s="268">
        <v>90</v>
      </c>
      <c r="G90" s="268" t="str">
        <f>Лист2!G92</f>
        <v>140х140х5,0</v>
      </c>
      <c r="H90" s="272">
        <f>Лист2!H92</f>
        <v>1965</v>
      </c>
      <c r="I90" s="268">
        <v>12</v>
      </c>
      <c r="J90" s="452"/>
      <c r="K90" s="280">
        <v>90</v>
      </c>
      <c r="L90" s="279" t="str">
        <f>Лист2!L92</f>
        <v>219 (4,0)</v>
      </c>
      <c r="M90" s="282">
        <f>SUMPRODUCT(Лист2!M92)</f>
        <v>1825</v>
      </c>
      <c r="N90" s="268">
        <v>12</v>
      </c>
      <c r="O90" s="452"/>
      <c r="P90" s="268">
        <v>41</v>
      </c>
      <c r="Q90" s="268" t="str">
        <f>Лист2!Q54</f>
        <v>Двутавр 20</v>
      </c>
      <c r="R90" s="272">
        <f>Лист2!R54</f>
        <v>2805</v>
      </c>
      <c r="S90" s="268">
        <f>Лист2!S54</f>
        <v>130</v>
      </c>
      <c r="T90" s="268" t="s">
        <v>264</v>
      </c>
      <c r="U90" s="458"/>
      <c r="V90" s="254"/>
      <c r="W90" s="255"/>
    </row>
    <row r="91" spans="1:23" ht="10.050000000000001" customHeight="1" x14ac:dyDescent="0.45">
      <c r="A91" s="268">
        <f>Лист2!A93</f>
        <v>91</v>
      </c>
      <c r="B91" s="268" t="str">
        <f>Лист2!B93</f>
        <v>100х50х1,8</v>
      </c>
      <c r="C91" s="272">
        <f>Лист2!C93</f>
        <v>335</v>
      </c>
      <c r="D91" s="268">
        <v>6</v>
      </c>
      <c r="E91" s="452"/>
      <c r="F91" s="268">
        <v>91</v>
      </c>
      <c r="G91" s="268" t="str">
        <f>Лист2!G93</f>
        <v>150х150х5,0</v>
      </c>
      <c r="H91" s="272">
        <f>Лист2!H93</f>
        <v>2115</v>
      </c>
      <c r="I91" s="268">
        <v>12</v>
      </c>
      <c r="J91" s="452"/>
      <c r="K91" s="280">
        <v>91</v>
      </c>
      <c r="L91" s="279" t="str">
        <f>Лист2!L93</f>
        <v>219 (4,5)</v>
      </c>
      <c r="M91" s="282">
        <f>SUMPRODUCT(Лист2!M93)</f>
        <v>2100</v>
      </c>
      <c r="N91" s="268">
        <v>12</v>
      </c>
      <c r="O91" s="452"/>
      <c r="P91" s="268">
        <v>42</v>
      </c>
      <c r="Q91" s="268" t="str">
        <f>Лист2!Q55</f>
        <v>Двутавр 25</v>
      </c>
      <c r="R91" s="272">
        <f>Лист2!R55</f>
        <v>3340</v>
      </c>
      <c r="S91" s="268">
        <f>Лист2!S55</f>
        <v>130</v>
      </c>
      <c r="T91" s="268" t="s">
        <v>264</v>
      </c>
      <c r="U91" s="458"/>
      <c r="V91" s="254"/>
      <c r="W91" s="255"/>
    </row>
    <row r="92" spans="1:23" ht="10.050000000000001" customHeight="1" x14ac:dyDescent="0.45">
      <c r="A92" s="268">
        <f>Лист2!A94</f>
        <v>92</v>
      </c>
      <c r="B92" s="288" t="str">
        <f>Лист2!B94</f>
        <v>100х50х2,0</v>
      </c>
      <c r="C92" s="272">
        <f>Лист2!C94</f>
        <v>349</v>
      </c>
      <c r="D92" s="268">
        <v>6</v>
      </c>
      <c r="E92" s="452"/>
      <c r="F92" s="268">
        <v>92</v>
      </c>
      <c r="G92" s="268" t="str">
        <f>Лист2!G94</f>
        <v>160х160х4,0</v>
      </c>
      <c r="H92" s="272">
        <f>Лист2!H94</f>
        <v>1830</v>
      </c>
      <c r="I92" s="268">
        <v>12</v>
      </c>
      <c r="J92" s="452"/>
      <c r="K92" s="268">
        <v>92</v>
      </c>
      <c r="L92" s="279" t="str">
        <f>Лист2!L94</f>
        <v>219 (5,0)</v>
      </c>
      <c r="M92" s="282">
        <f>SUMPRODUCT(Лист2!M94)</f>
        <v>2375</v>
      </c>
      <c r="N92" s="268">
        <v>12</v>
      </c>
      <c r="O92" s="452"/>
      <c r="P92" s="268">
        <v>43</v>
      </c>
      <c r="Q92" s="268" t="str">
        <f>Лист2!Q56</f>
        <v>Двутавр 30</v>
      </c>
      <c r="R92" s="272">
        <f>Лист2!R56</f>
        <v>4860</v>
      </c>
      <c r="S92" s="268">
        <f>Лист2!S56</f>
        <v>133</v>
      </c>
      <c r="T92" s="268" t="s">
        <v>264</v>
      </c>
      <c r="U92" s="458"/>
      <c r="V92" s="254"/>
      <c r="W92" s="255"/>
    </row>
    <row r="93" spans="1:23" ht="10.050000000000001" customHeight="1" x14ac:dyDescent="0.45">
      <c r="A93" s="268">
        <f>Лист2!A95</f>
        <v>93</v>
      </c>
      <c r="B93" s="268" t="str">
        <f>Лист2!B95</f>
        <v>100х50х2,5</v>
      </c>
      <c r="C93" s="272">
        <f>Лист2!C95</f>
        <v>415</v>
      </c>
      <c r="D93" s="289" t="s">
        <v>246</v>
      </c>
      <c r="E93" s="452"/>
      <c r="F93" s="268">
        <v>93</v>
      </c>
      <c r="G93" s="268" t="str">
        <f>Лист2!G95</f>
        <v>160х160х5,0</v>
      </c>
      <c r="H93" s="272">
        <f>Лист2!H95</f>
        <v>2280</v>
      </c>
      <c r="I93" s="268">
        <v>12</v>
      </c>
      <c r="J93" s="452"/>
      <c r="K93" s="280">
        <v>93</v>
      </c>
      <c r="L93" s="279" t="str">
        <f>Лист2!L95</f>
        <v>219 (6,0)</v>
      </c>
      <c r="M93" s="282">
        <f>SUMPRODUCT(Лист2!M95)</f>
        <v>2840</v>
      </c>
      <c r="N93" s="268">
        <v>12</v>
      </c>
      <c r="O93" s="452"/>
      <c r="P93" s="268">
        <v>44</v>
      </c>
      <c r="Q93" s="268" t="str">
        <f>Лист2!Q57</f>
        <v>Двутавр 40</v>
      </c>
      <c r="R93" s="272">
        <f>Лист2!R57</f>
        <v>7680</v>
      </c>
      <c r="S93" s="268">
        <f>Лист2!S57</f>
        <v>133</v>
      </c>
      <c r="T93" s="268" t="s">
        <v>264</v>
      </c>
      <c r="U93" s="458"/>
      <c r="V93" s="254"/>
      <c r="W93" s="255"/>
    </row>
    <row r="94" spans="1:23" ht="10.050000000000001" customHeight="1" x14ac:dyDescent="0.45">
      <c r="A94" s="268">
        <f>Лист2!A96</f>
        <v>94</v>
      </c>
      <c r="B94" s="288" t="str">
        <f>Лист2!B96</f>
        <v>100х50х3,0</v>
      </c>
      <c r="C94" s="272">
        <f>Лист2!C96</f>
        <v>486</v>
      </c>
      <c r="D94" s="289" t="s">
        <v>246</v>
      </c>
      <c r="E94" s="452"/>
      <c r="F94" s="268">
        <v>94</v>
      </c>
      <c r="G94" s="268" t="str">
        <f>Лист2!G96</f>
        <v>160х160х6,0</v>
      </c>
      <c r="H94" s="272">
        <f>Лист2!H96</f>
        <v>3000</v>
      </c>
      <c r="I94" s="268">
        <v>12</v>
      </c>
      <c r="J94" s="452"/>
      <c r="K94" s="268">
        <v>94</v>
      </c>
      <c r="L94" s="279" t="str">
        <f>Лист2!L96</f>
        <v>273 (5,0)</v>
      </c>
      <c r="M94" s="282">
        <f>SUMPRODUCT(Лист2!M96)</f>
        <v>2970</v>
      </c>
      <c r="N94" s="268">
        <v>12</v>
      </c>
      <c r="O94" s="452"/>
      <c r="P94" s="268">
        <v>1</v>
      </c>
      <c r="Q94" s="427" t="str">
        <f>Лист2!Q4</f>
        <v>ДН 21,3 (2,0) ЭС</v>
      </c>
      <c r="R94" s="428"/>
      <c r="S94" s="279">
        <f>Лист2!R4</f>
        <v>73</v>
      </c>
      <c r="T94" s="268">
        <v>6</v>
      </c>
      <c r="U94" s="431" t="s">
        <v>343</v>
      </c>
      <c r="V94" s="254"/>
      <c r="W94" s="255"/>
    </row>
    <row r="95" spans="1:23" ht="10.050000000000001" customHeight="1" x14ac:dyDescent="0.45">
      <c r="A95" s="268">
        <f>Лист2!A97</f>
        <v>95</v>
      </c>
      <c r="B95" s="268" t="str">
        <f>Лист2!B97</f>
        <v>100х50х4,0</v>
      </c>
      <c r="C95" s="272">
        <f>Лист2!C97</f>
        <v>635</v>
      </c>
      <c r="D95" s="289" t="s">
        <v>246</v>
      </c>
      <c r="E95" s="452"/>
      <c r="F95" s="268">
        <v>95</v>
      </c>
      <c r="G95" s="268" t="str">
        <f>Лист2!G97</f>
        <v>180х180х4,0</v>
      </c>
      <c r="H95" s="272">
        <f>Лист2!H97</f>
        <v>2070</v>
      </c>
      <c r="I95" s="268">
        <v>12</v>
      </c>
      <c r="J95" s="452"/>
      <c r="K95" s="280">
        <v>95</v>
      </c>
      <c r="L95" s="279" t="str">
        <f>Лист2!L97</f>
        <v>325 (5,0)</v>
      </c>
      <c r="M95" s="282">
        <f>SUMPRODUCT(Лист2!M97)</f>
        <v>3550</v>
      </c>
      <c r="N95" s="268">
        <v>12</v>
      </c>
      <c r="O95" s="452"/>
      <c r="P95" s="268">
        <v>2</v>
      </c>
      <c r="Q95" s="427" t="str">
        <f>Лист2!Q5</f>
        <v>ДН 27 (2,0) ЭС</v>
      </c>
      <c r="R95" s="428"/>
      <c r="S95" s="279">
        <f>Лист2!R5</f>
        <v>94</v>
      </c>
      <c r="T95" s="268">
        <v>6</v>
      </c>
      <c r="U95" s="432"/>
      <c r="V95" s="254"/>
      <c r="W95" s="255"/>
    </row>
    <row r="96" spans="1:23" ht="10.050000000000001" customHeight="1" x14ac:dyDescent="0.45">
      <c r="A96" s="268">
        <f>Лист2!A98</f>
        <v>96</v>
      </c>
      <c r="B96" s="268" t="str">
        <f>Лист2!B98</f>
        <v>100х50х5,0</v>
      </c>
      <c r="C96" s="272">
        <f>Лист2!C98</f>
        <v>777</v>
      </c>
      <c r="D96" s="289" t="s">
        <v>626</v>
      </c>
      <c r="E96" s="432"/>
      <c r="F96" s="268">
        <v>96</v>
      </c>
      <c r="G96" s="268" t="str">
        <f>Лист2!G98</f>
        <v>180х180х5,0</v>
      </c>
      <c r="H96" s="272">
        <f>Лист2!H98</f>
        <v>2560</v>
      </c>
      <c r="I96" s="268">
        <v>12</v>
      </c>
      <c r="J96" s="452"/>
      <c r="K96" s="280">
        <v>96</v>
      </c>
      <c r="L96" s="279" t="str">
        <f>Лист2!L98</f>
        <v>325 (6,0)</v>
      </c>
      <c r="M96" s="282">
        <f>SUMPRODUCT(Лист2!M98)</f>
        <v>4250</v>
      </c>
      <c r="N96" s="268">
        <v>12</v>
      </c>
      <c r="O96" s="452"/>
      <c r="P96" s="268">
        <v>3</v>
      </c>
      <c r="Q96" s="427" t="str">
        <f>Лист2!Q6</f>
        <v>ДН 33,7 (2,0) ЭС</v>
      </c>
      <c r="R96" s="428"/>
      <c r="S96" s="279">
        <f>Лист2!R6</f>
        <v>119</v>
      </c>
      <c r="T96" s="268">
        <v>6</v>
      </c>
      <c r="U96" s="460" t="s">
        <v>345</v>
      </c>
      <c r="V96" s="254"/>
      <c r="W96" s="255"/>
    </row>
    <row r="97" spans="1:23" ht="10.050000000000001" customHeight="1" x14ac:dyDescent="0.45">
      <c r="A97" s="268">
        <f>Лист2!A99</f>
        <v>97</v>
      </c>
      <c r="B97" s="268" t="str">
        <f>Лист2!B99</f>
        <v>120х60х2,0</v>
      </c>
      <c r="C97" s="272">
        <f>Лист2!C99</f>
        <v>438</v>
      </c>
      <c r="D97" s="268">
        <v>12</v>
      </c>
      <c r="E97" s="431" t="s">
        <v>348</v>
      </c>
      <c r="F97" s="268">
        <v>97</v>
      </c>
      <c r="G97" s="268" t="str">
        <f>Лист2!G99</f>
        <v>180х180х6,0</v>
      </c>
      <c r="H97" s="272">
        <f>Лист2!H99</f>
        <v>3070</v>
      </c>
      <c r="I97" s="268">
        <v>12</v>
      </c>
      <c r="J97" s="452"/>
      <c r="K97" s="268">
        <v>97</v>
      </c>
      <c r="L97" s="279" t="str">
        <f>Лист2!L99</f>
        <v>325 (8,0)</v>
      </c>
      <c r="M97" s="282">
        <f>SUMPRODUCT(Лист2!M99)</f>
        <v>5630</v>
      </c>
      <c r="N97" s="268">
        <v>12</v>
      </c>
      <c r="O97" s="452"/>
      <c r="P97" s="268">
        <v>4</v>
      </c>
      <c r="Q97" s="427" t="str">
        <f>Лист2!Q7</f>
        <v>ДН 42 (2,0) ЭС</v>
      </c>
      <c r="R97" s="428"/>
      <c r="S97" s="279">
        <f>Лист2!R7</f>
        <v>153</v>
      </c>
      <c r="T97" s="268">
        <v>6</v>
      </c>
      <c r="U97" s="461"/>
      <c r="V97" s="254"/>
      <c r="W97" s="255"/>
    </row>
    <row r="98" spans="1:23" ht="10.050000000000001" customHeight="1" x14ac:dyDescent="0.45">
      <c r="A98" s="268">
        <f>Лист2!A100</f>
        <v>98</v>
      </c>
      <c r="B98" s="268" t="str">
        <f>Лист2!B100</f>
        <v>120х60х2,5</v>
      </c>
      <c r="C98" s="272">
        <f>Лист2!C100</f>
        <v>522</v>
      </c>
      <c r="D98" s="268">
        <v>12</v>
      </c>
      <c r="E98" s="452"/>
      <c r="F98" s="268">
        <v>98</v>
      </c>
      <c r="G98" s="268" t="str">
        <f>Лист2!G100</f>
        <v>200х200х5,0</v>
      </c>
      <c r="H98" s="272">
        <f>Лист2!H100</f>
        <v>2870</v>
      </c>
      <c r="I98" s="268">
        <v>12</v>
      </c>
      <c r="J98" s="452"/>
      <c r="K98" s="280">
        <v>98</v>
      </c>
      <c r="L98" s="279" t="str">
        <f>Лист2!L100</f>
        <v>426 (5,0)</v>
      </c>
      <c r="M98" s="282">
        <f>SUMPRODUCT(Лист2!M100)</f>
        <v>4670</v>
      </c>
      <c r="N98" s="268">
        <v>12</v>
      </c>
      <c r="O98" s="452"/>
      <c r="P98" s="268">
        <v>5</v>
      </c>
      <c r="Q98" s="427" t="str">
        <f>Лист2!Q8</f>
        <v>ДН 48 (2,0) ЭС</v>
      </c>
      <c r="R98" s="428"/>
      <c r="S98" s="279">
        <f>Лист2!R8</f>
        <v>174</v>
      </c>
      <c r="T98" s="268">
        <v>6</v>
      </c>
      <c r="U98" s="461"/>
      <c r="V98" s="254"/>
      <c r="W98" s="255"/>
    </row>
    <row r="99" spans="1:23" ht="10.050000000000001" customHeight="1" x14ac:dyDescent="0.45">
      <c r="A99" s="268">
        <f>Лист2!A101</f>
        <v>99</v>
      </c>
      <c r="B99" s="268" t="str">
        <f>Лист2!B101</f>
        <v>120х60х3,0</v>
      </c>
      <c r="C99" s="272">
        <f>Лист2!C101</f>
        <v>613</v>
      </c>
      <c r="D99" s="268">
        <v>12</v>
      </c>
      <c r="E99" s="452"/>
      <c r="F99" s="268">
        <v>99</v>
      </c>
      <c r="G99" s="268" t="str">
        <f>Лист2!G101</f>
        <v>200х200х6,0</v>
      </c>
      <c r="H99" s="272">
        <f>Лист2!H101</f>
        <v>3770</v>
      </c>
      <c r="I99" s="268">
        <v>12</v>
      </c>
      <c r="J99" s="452"/>
      <c r="K99" s="268">
        <v>99</v>
      </c>
      <c r="L99" s="279" t="str">
        <f>Лист2!L101</f>
        <v>426 (6,0)</v>
      </c>
      <c r="M99" s="282">
        <f>SUMPRODUCT(Лист2!M101)</f>
        <v>5590</v>
      </c>
      <c r="N99" s="268">
        <v>12</v>
      </c>
      <c r="O99" s="452"/>
      <c r="P99" s="268">
        <v>6</v>
      </c>
      <c r="Q99" s="427" t="str">
        <f>Лист2!Q9</f>
        <v>ДН 60 (2,0) ЭС</v>
      </c>
      <c r="R99" s="428"/>
      <c r="S99" s="279">
        <f>Лист2!R9</f>
        <v>227</v>
      </c>
      <c r="T99" s="268">
        <v>6</v>
      </c>
      <c r="U99" s="462"/>
      <c r="V99" s="254"/>
      <c r="W99" s="255"/>
    </row>
    <row r="100" spans="1:23" ht="10.050000000000001" customHeight="1" x14ac:dyDescent="0.45">
      <c r="A100" s="268">
        <f>Лист2!A102</f>
        <v>100</v>
      </c>
      <c r="B100" s="268" t="str">
        <f>Лист2!B102</f>
        <v>120х60х4,0</v>
      </c>
      <c r="C100" s="272">
        <f>Лист2!C102</f>
        <v>805</v>
      </c>
      <c r="D100" s="268">
        <v>12</v>
      </c>
      <c r="E100" s="452"/>
      <c r="F100" s="268">
        <v>100</v>
      </c>
      <c r="G100" s="268" t="str">
        <f>Лист2!G102</f>
        <v>200х200х8,0</v>
      </c>
      <c r="H100" s="272">
        <f>Лист2!H102</f>
        <v>4970</v>
      </c>
      <c r="I100" s="268">
        <v>12</v>
      </c>
      <c r="J100" s="432"/>
      <c r="K100" s="280">
        <v>100</v>
      </c>
      <c r="L100" s="279" t="str">
        <f>Лист2!L102</f>
        <v>426 (10,0)</v>
      </c>
      <c r="M100" s="282">
        <f>SUMPRODUCT(Лист2!M102)</f>
        <v>9230</v>
      </c>
      <c r="N100" s="268">
        <v>12</v>
      </c>
      <c r="O100" s="432"/>
      <c r="P100" s="268">
        <v>7</v>
      </c>
      <c r="Q100" s="427" t="str">
        <f>Лист2!Q10</f>
        <v>15 (2,5) Каз ВГП</v>
      </c>
      <c r="R100" s="428"/>
      <c r="S100" s="282">
        <f>Лист2!R10</f>
        <v>86</v>
      </c>
      <c r="T100" s="268">
        <v>5.8</v>
      </c>
      <c r="U100" s="458" t="s">
        <v>343</v>
      </c>
      <c r="V100" s="254"/>
      <c r="W100" s="255"/>
    </row>
    <row r="101" spans="1:23" ht="10.050000000000001" customHeight="1" x14ac:dyDescent="0.45">
      <c r="A101" s="268">
        <f>Лист2!A103</f>
        <v>101</v>
      </c>
      <c r="B101" s="268" t="str">
        <f>Лист2!B103</f>
        <v>120х80х2,0</v>
      </c>
      <c r="C101" s="272">
        <f>Лист2!C103</f>
        <v>488</v>
      </c>
      <c r="D101" s="268">
        <v>12</v>
      </c>
      <c r="E101" s="452"/>
      <c r="F101" s="117"/>
      <c r="G101" s="254"/>
      <c r="H101" s="290"/>
      <c r="I101" s="290"/>
      <c r="J101" s="290"/>
      <c r="K101" s="268">
        <f>Лист2!K103</f>
        <v>1</v>
      </c>
      <c r="L101" s="268" t="str">
        <f>Лист2!L103</f>
        <v>ДН 10 (1,0)</v>
      </c>
      <c r="M101" s="272">
        <f>Лист2!M103</f>
        <v>37</v>
      </c>
      <c r="N101" s="268">
        <v>6</v>
      </c>
      <c r="O101" s="431" t="s">
        <v>343</v>
      </c>
      <c r="P101" s="268">
        <v>8</v>
      </c>
      <c r="Q101" s="427" t="str">
        <f>Лист2!Q11</f>
        <v>20 (2,5) Каз ВГП</v>
      </c>
      <c r="R101" s="428"/>
      <c r="S101" s="282">
        <f>Лист2!R11</f>
        <v>112</v>
      </c>
      <c r="T101" s="268">
        <v>5.8</v>
      </c>
      <c r="U101" s="458"/>
      <c r="V101" s="254"/>
      <c r="W101" s="255"/>
    </row>
    <row r="102" spans="1:23" ht="10.050000000000001" customHeight="1" x14ac:dyDescent="0.45">
      <c r="A102" s="268">
        <f>Лист2!A104</f>
        <v>102</v>
      </c>
      <c r="B102" s="268" t="str">
        <f>Лист2!B104</f>
        <v>120х80х2,5</v>
      </c>
      <c r="C102" s="272">
        <f>Лист2!C104</f>
        <v>583</v>
      </c>
      <c r="D102" s="268">
        <v>12</v>
      </c>
      <c r="E102" s="452"/>
      <c r="F102" s="117"/>
      <c r="G102" s="254"/>
      <c r="H102" s="290"/>
      <c r="I102" s="290"/>
      <c r="J102" s="290"/>
      <c r="K102" s="268">
        <f>Лист2!K104</f>
        <v>2</v>
      </c>
      <c r="L102" s="268" t="str">
        <f>Лист2!L104</f>
        <v>ДН 13 (1,0)</v>
      </c>
      <c r="M102" s="272">
        <f>Лист2!M104</f>
        <v>40</v>
      </c>
      <c r="N102" s="268">
        <v>6</v>
      </c>
      <c r="O102" s="452"/>
      <c r="P102" s="268">
        <v>9</v>
      </c>
      <c r="Q102" s="427" t="str">
        <f>Лист2!Q12</f>
        <v>25 (2,8) Каз ВГП</v>
      </c>
      <c r="R102" s="428"/>
      <c r="S102" s="282">
        <f>Лист2!R12</f>
        <v>155</v>
      </c>
      <c r="T102" s="268">
        <v>5.8</v>
      </c>
      <c r="U102" s="458"/>
      <c r="V102" s="254"/>
      <c r="W102" s="255"/>
    </row>
    <row r="103" spans="1:23" ht="10.050000000000001" customHeight="1" x14ac:dyDescent="0.45">
      <c r="A103" s="268">
        <f>Лист2!A105</f>
        <v>103</v>
      </c>
      <c r="B103" s="268" t="str">
        <f>Лист2!B105</f>
        <v>120х80х3,0</v>
      </c>
      <c r="C103" s="272">
        <f>Лист2!C105</f>
        <v>686</v>
      </c>
      <c r="D103" s="268">
        <v>12</v>
      </c>
      <c r="E103" s="452"/>
      <c r="F103" s="117"/>
      <c r="G103" s="466">
        <f>Лист1!S4</f>
        <v>46225</v>
      </c>
      <c r="H103" s="290"/>
      <c r="I103" s="290"/>
      <c r="J103" s="290"/>
      <c r="K103" s="268">
        <f>Лист2!K105</f>
        <v>3</v>
      </c>
      <c r="L103" s="279" t="s">
        <v>487</v>
      </c>
      <c r="M103" s="272">
        <f>Лист2!M105</f>
        <v>42</v>
      </c>
      <c r="N103" s="268">
        <v>6</v>
      </c>
      <c r="O103" s="452"/>
      <c r="P103" s="268">
        <v>10</v>
      </c>
      <c r="Q103" s="427" t="str">
        <f>Лист2!Q13</f>
        <v>32 (2,8) Каз ВГП</v>
      </c>
      <c r="R103" s="428"/>
      <c r="S103" s="282">
        <f>Лист2!R13</f>
        <v>184</v>
      </c>
      <c r="T103" s="268">
        <v>5.8</v>
      </c>
      <c r="U103" s="459" t="s">
        <v>345</v>
      </c>
      <c r="V103" s="254"/>
      <c r="W103" s="255"/>
    </row>
    <row r="104" spans="1:23" ht="10.050000000000001" customHeight="1" x14ac:dyDescent="0.45">
      <c r="A104" s="268">
        <f>Лист2!A106</f>
        <v>104</v>
      </c>
      <c r="B104" s="268" t="str">
        <f>Лист2!B106</f>
        <v>120х80х4,0</v>
      </c>
      <c r="C104" s="272">
        <f>Лист2!C106</f>
        <v>900</v>
      </c>
      <c r="D104" s="268">
        <v>12</v>
      </c>
      <c r="E104" s="432"/>
      <c r="F104" s="117"/>
      <c r="G104" s="467"/>
      <c r="H104" s="290"/>
      <c r="I104" s="290"/>
      <c r="J104" s="290"/>
      <c r="K104" s="268">
        <f>Лист2!K106</f>
        <v>4</v>
      </c>
      <c r="L104" s="268" t="str">
        <f>Лист2!L106</f>
        <v>ДН 16 (1,0)</v>
      </c>
      <c r="M104" s="272">
        <f>Лист2!M106</f>
        <v>45</v>
      </c>
      <c r="N104" s="268">
        <v>6</v>
      </c>
      <c r="O104" s="452"/>
      <c r="P104" s="268">
        <v>11</v>
      </c>
      <c r="Q104" s="427" t="str">
        <f>Лист2!Q14</f>
        <v>40 (3,0) Каз ВГП</v>
      </c>
      <c r="R104" s="428"/>
      <c r="S104" s="282">
        <f>Лист2!R14</f>
        <v>243</v>
      </c>
      <c r="T104" s="268">
        <v>10</v>
      </c>
      <c r="U104" s="459"/>
      <c r="V104" s="254"/>
      <c r="W104" s="255"/>
    </row>
    <row r="105" spans="1:23" ht="10.050000000000001" customHeight="1" x14ac:dyDescent="0.45">
      <c r="A105" s="254"/>
      <c r="B105" s="254"/>
      <c r="C105" s="254"/>
      <c r="D105" s="254"/>
      <c r="E105" s="254"/>
      <c r="F105" s="117"/>
      <c r="G105" s="254"/>
      <c r="H105" s="290"/>
      <c r="I105" s="290"/>
      <c r="J105" s="290"/>
      <c r="K105" s="268">
        <f>Лист2!K107</f>
        <v>5</v>
      </c>
      <c r="L105" s="268" t="str">
        <f>Лист2!L107</f>
        <v>ДН 19 (1,0)</v>
      </c>
      <c r="M105" s="272">
        <f>Лист2!M107</f>
        <v>48</v>
      </c>
      <c r="N105" s="268">
        <v>6</v>
      </c>
      <c r="O105" s="452"/>
      <c r="P105" s="268">
        <v>12</v>
      </c>
      <c r="Q105" s="427" t="str">
        <f>Лист2!Q15</f>
        <v>50 (3,0) Каз ВГП</v>
      </c>
      <c r="R105" s="428"/>
      <c r="S105" s="282">
        <f>Лист2!R15</f>
        <v>308</v>
      </c>
      <c r="T105" s="268">
        <v>10</v>
      </c>
      <c r="U105" s="459"/>
      <c r="V105" s="254"/>
      <c r="W105" s="255"/>
    </row>
    <row r="106" spans="1:23" ht="10.050000000000001" customHeight="1" x14ac:dyDescent="0.45">
      <c r="A106" s="254"/>
      <c r="B106" s="254"/>
      <c r="C106" s="254"/>
      <c r="D106" s="254"/>
      <c r="E106" s="254"/>
      <c r="F106" s="117"/>
      <c r="G106" s="254"/>
      <c r="H106" s="290"/>
      <c r="I106" s="290"/>
      <c r="J106" s="290"/>
      <c r="K106" s="268">
        <f>Лист2!K108</f>
        <v>6</v>
      </c>
      <c r="L106" s="268" t="str">
        <f>Лист2!L108</f>
        <v>ДН 22 (1,0)</v>
      </c>
      <c r="M106" s="272">
        <f>Лист2!M108</f>
        <v>49</v>
      </c>
      <c r="N106" s="268">
        <v>6</v>
      </c>
      <c r="O106" s="452"/>
      <c r="P106" s="268">
        <v>13</v>
      </c>
      <c r="Q106" s="427" t="str">
        <f>Лист2!Q16</f>
        <v>65 (3,2) Каз ВГП</v>
      </c>
      <c r="R106" s="428"/>
      <c r="S106" s="279">
        <f>Лист2!R16</f>
        <v>419</v>
      </c>
      <c r="T106" s="268">
        <v>10</v>
      </c>
      <c r="U106" s="459"/>
      <c r="V106" s="254"/>
      <c r="W106" s="255"/>
    </row>
    <row r="107" spans="1:23" ht="10.050000000000001" customHeight="1" x14ac:dyDescent="0.45">
      <c r="A107" s="254"/>
      <c r="B107" s="254"/>
      <c r="C107" s="254"/>
      <c r="D107" s="254"/>
      <c r="E107" s="254"/>
      <c r="F107" s="117"/>
      <c r="G107" s="254"/>
      <c r="H107" s="290"/>
      <c r="I107" s="290"/>
      <c r="J107" s="290"/>
      <c r="K107" s="268">
        <f>Лист2!K109</f>
        <v>7</v>
      </c>
      <c r="L107" s="268" t="str">
        <f>Лист2!L109</f>
        <v>ДН 25 (1,0)</v>
      </c>
      <c r="M107" s="272">
        <f>Лист2!M109</f>
        <v>55</v>
      </c>
      <c r="N107" s="268">
        <v>6</v>
      </c>
      <c r="O107" s="432"/>
      <c r="P107" s="268">
        <v>14</v>
      </c>
      <c r="Q107" s="427" t="str">
        <f>Лист2!Q17</f>
        <v>80 (3,5) Каз ВГП</v>
      </c>
      <c r="R107" s="428"/>
      <c r="S107" s="279">
        <f>Лист2!R17</f>
        <v>511</v>
      </c>
      <c r="T107" s="278">
        <v>10</v>
      </c>
      <c r="U107" s="459"/>
      <c r="V107" s="254"/>
      <c r="W107" s="255"/>
    </row>
    <row r="108" spans="1:23" ht="10.050000000000001" customHeight="1" x14ac:dyDescent="0.45">
      <c r="A108" s="254"/>
      <c r="B108" s="254"/>
      <c r="C108" s="254"/>
      <c r="D108" s="254"/>
      <c r="E108" s="254"/>
      <c r="F108" s="117"/>
      <c r="G108" s="254"/>
      <c r="H108" s="290"/>
      <c r="I108" s="290"/>
      <c r="J108" s="290"/>
      <c r="K108" s="268">
        <f>Лист2!K110</f>
        <v>8</v>
      </c>
      <c r="L108" s="268" t="str">
        <f>Лист2!L110</f>
        <v>ДН 28 (1,0)</v>
      </c>
      <c r="M108" s="272">
        <f>Лист2!M110</f>
        <v>60</v>
      </c>
      <c r="N108" s="268">
        <v>6</v>
      </c>
      <c r="O108" s="431" t="s">
        <v>344</v>
      </c>
      <c r="P108" s="254"/>
      <c r="Q108" s="254"/>
      <c r="R108" s="254"/>
      <c r="S108" s="254"/>
      <c r="T108" s="254"/>
      <c r="U108" s="254"/>
      <c r="V108" s="254"/>
      <c r="W108" s="255"/>
    </row>
    <row r="109" spans="1:23" ht="10.050000000000001" customHeight="1" x14ac:dyDescent="0.45">
      <c r="A109" s="254"/>
      <c r="B109" s="254"/>
      <c r="C109" s="254"/>
      <c r="D109" s="254"/>
      <c r="E109" s="254"/>
      <c r="F109" s="117"/>
      <c r="G109" s="254"/>
      <c r="H109" s="290"/>
      <c r="I109" s="290"/>
      <c r="J109" s="290"/>
      <c r="K109" s="268">
        <f>Лист2!K111</f>
        <v>9</v>
      </c>
      <c r="L109" s="268" t="str">
        <f>Лист2!L111</f>
        <v>ДН 32 (1,0)</v>
      </c>
      <c r="M109" s="272">
        <f>Лист2!M111</f>
        <v>71</v>
      </c>
      <c r="N109" s="268">
        <v>6</v>
      </c>
      <c r="O109" s="452"/>
      <c r="P109" s="254"/>
      <c r="Q109" s="254"/>
      <c r="R109" s="254"/>
      <c r="S109" s="254"/>
      <c r="T109" s="254"/>
      <c r="U109" s="254"/>
      <c r="V109" s="254"/>
      <c r="W109" s="255"/>
    </row>
    <row r="110" spans="1:23" ht="10.050000000000001" customHeight="1" x14ac:dyDescent="0.45">
      <c r="A110" s="254"/>
      <c r="B110" s="254"/>
      <c r="C110" s="254"/>
      <c r="D110" s="254"/>
      <c r="E110" s="254"/>
      <c r="F110" s="117"/>
      <c r="G110" s="254"/>
      <c r="H110" s="290"/>
      <c r="I110" s="290"/>
      <c r="J110" s="290"/>
      <c r="K110" s="268">
        <f>Лист2!K112</f>
        <v>10</v>
      </c>
      <c r="L110" s="268" t="str">
        <f>Лист2!L112</f>
        <v>ДН 48 (1,0)</v>
      </c>
      <c r="M110" s="272">
        <f>Лист2!M112</f>
        <v>103</v>
      </c>
      <c r="N110" s="268">
        <v>6</v>
      </c>
      <c r="O110" s="432"/>
      <c r="P110" s="254"/>
      <c r="Q110" s="254"/>
      <c r="R110" s="254"/>
      <c r="S110" s="254"/>
      <c r="T110" s="254"/>
      <c r="U110" s="254"/>
      <c r="V110" s="254"/>
      <c r="W110" s="255"/>
    </row>
    <row r="111" spans="1:23" ht="10.050000000000001" customHeight="1" x14ac:dyDescent="0.45">
      <c r="A111" s="254"/>
      <c r="B111" s="254"/>
      <c r="C111" s="254"/>
      <c r="D111" s="254"/>
      <c r="E111" s="254"/>
      <c r="F111" s="117"/>
      <c r="G111" s="254"/>
      <c r="H111" s="290"/>
      <c r="I111" s="290"/>
      <c r="J111" s="290"/>
      <c r="K111" s="254"/>
      <c r="L111" s="254"/>
      <c r="M111" s="290"/>
      <c r="N111" s="254"/>
      <c r="O111" s="254"/>
      <c r="P111" s="254"/>
      <c r="Q111" s="254"/>
      <c r="R111" s="254"/>
      <c r="S111" s="254"/>
      <c r="T111" s="254"/>
      <c r="U111" s="254"/>
      <c r="V111" s="254"/>
      <c r="W111" s="255"/>
    </row>
    <row r="112" spans="1:23" ht="10.050000000000001" customHeight="1" x14ac:dyDescent="0.45">
      <c r="A112" s="254"/>
      <c r="B112" s="254"/>
      <c r="C112" s="254"/>
      <c r="D112" s="254"/>
      <c r="E112" s="254"/>
      <c r="F112" s="117"/>
      <c r="G112" s="254"/>
      <c r="H112" s="290"/>
      <c r="I112" s="290"/>
      <c r="J112" s="290"/>
      <c r="K112" s="254"/>
      <c r="L112" s="254"/>
      <c r="M112" s="290"/>
      <c r="N112" s="254"/>
      <c r="O112" s="254"/>
      <c r="P112" s="254"/>
      <c r="Q112" s="254"/>
      <c r="R112" s="254"/>
      <c r="S112" s="254"/>
      <c r="T112" s="254"/>
      <c r="U112" s="254"/>
      <c r="V112" s="254"/>
      <c r="W112" s="255"/>
    </row>
    <row r="113" spans="1:23" ht="10.050000000000001" customHeight="1" x14ac:dyDescent="0.45">
      <c r="A113" s="254"/>
      <c r="B113" s="254"/>
      <c r="C113" s="254"/>
      <c r="D113" s="254"/>
      <c r="E113" s="254"/>
      <c r="F113" s="117"/>
      <c r="G113" s="254"/>
      <c r="H113" s="290"/>
      <c r="I113" s="290"/>
      <c r="J113" s="290"/>
      <c r="K113" s="254"/>
      <c r="L113" s="254"/>
      <c r="M113" s="290"/>
      <c r="N113" s="254"/>
      <c r="O113" s="254"/>
      <c r="P113" s="254"/>
      <c r="Q113" s="254"/>
      <c r="R113" s="254"/>
      <c r="S113" s="254"/>
      <c r="T113" s="254"/>
      <c r="U113" s="254"/>
      <c r="V113" s="254"/>
      <c r="W113" s="255"/>
    </row>
    <row r="114" spans="1:23" ht="10.050000000000001" customHeight="1" x14ac:dyDescent="0.45">
      <c r="A114" s="254"/>
      <c r="B114" s="254"/>
      <c r="C114" s="254"/>
      <c r="D114" s="254"/>
      <c r="E114" s="254"/>
      <c r="F114" s="117"/>
      <c r="G114" s="254"/>
      <c r="H114" s="290"/>
      <c r="I114" s="290"/>
      <c r="J114" s="290"/>
      <c r="K114" s="254"/>
      <c r="L114" s="254"/>
      <c r="M114" s="290"/>
      <c r="N114" s="254"/>
      <c r="O114" s="254"/>
      <c r="P114" s="254"/>
      <c r="Q114" s="254"/>
      <c r="R114" s="254"/>
      <c r="S114" s="254"/>
      <c r="T114" s="254"/>
      <c r="U114" s="254"/>
      <c r="V114" s="254"/>
      <c r="W114" s="255"/>
    </row>
    <row r="115" spans="1:23" ht="10.050000000000001" customHeight="1" x14ac:dyDescent="0.45">
      <c r="A115" s="254"/>
      <c r="B115" s="254"/>
      <c r="C115" s="254"/>
      <c r="D115" s="254"/>
      <c r="E115" s="254"/>
      <c r="F115" s="117"/>
      <c r="G115" s="254"/>
      <c r="H115" s="290"/>
      <c r="I115" s="290"/>
      <c r="J115" s="290"/>
      <c r="K115" s="254"/>
      <c r="L115" s="254"/>
      <c r="M115" s="290"/>
      <c r="N115" s="254"/>
      <c r="O115" s="254"/>
      <c r="P115" s="254"/>
      <c r="Q115" s="254"/>
      <c r="R115" s="254"/>
      <c r="S115" s="254"/>
      <c r="T115" s="254"/>
      <c r="U115" s="254"/>
      <c r="V115" s="254"/>
      <c r="W115" s="255"/>
    </row>
    <row r="116" spans="1:23" ht="10.050000000000001" customHeight="1" x14ac:dyDescent="0.45">
      <c r="A116" s="254"/>
      <c r="B116" s="254"/>
      <c r="C116" s="254"/>
      <c r="D116" s="254"/>
      <c r="E116" s="254"/>
      <c r="F116" s="117"/>
      <c r="G116" s="254"/>
      <c r="H116" s="290"/>
      <c r="I116" s="290"/>
      <c r="J116" s="290"/>
      <c r="K116" s="254"/>
      <c r="L116" s="254"/>
      <c r="M116" s="290"/>
      <c r="N116" s="254"/>
      <c r="O116" s="254"/>
      <c r="P116" s="254"/>
      <c r="Q116" s="254"/>
      <c r="R116" s="254"/>
      <c r="S116" s="254"/>
      <c r="T116" s="254"/>
      <c r="U116" s="254"/>
      <c r="V116" s="254"/>
      <c r="W116" s="255"/>
    </row>
    <row r="117" spans="1:23" ht="10.050000000000001" customHeight="1" x14ac:dyDescent="0.45">
      <c r="A117" s="254"/>
      <c r="B117" s="254"/>
      <c r="C117" s="254"/>
      <c r="D117" s="254"/>
      <c r="E117" s="254"/>
      <c r="F117" s="117"/>
      <c r="G117" s="254"/>
      <c r="H117" s="290"/>
      <c r="I117" s="290"/>
      <c r="J117" s="290"/>
      <c r="K117" s="254"/>
      <c r="L117" s="254"/>
      <c r="M117" s="290"/>
      <c r="N117" s="254"/>
      <c r="O117" s="254"/>
      <c r="P117" s="254"/>
      <c r="Q117" s="254"/>
      <c r="R117" s="254"/>
      <c r="S117" s="254"/>
      <c r="T117" s="254"/>
      <c r="U117" s="254"/>
      <c r="V117" s="254"/>
      <c r="W117" s="255"/>
    </row>
    <row r="118" spans="1:23" ht="10.050000000000001" customHeight="1" x14ac:dyDescent="0.45">
      <c r="A118" s="254"/>
      <c r="B118" s="254"/>
      <c r="C118" s="254"/>
      <c r="D118" s="254"/>
      <c r="E118" s="254"/>
      <c r="F118" s="117"/>
      <c r="G118" s="254"/>
      <c r="H118" s="290"/>
      <c r="I118" s="290"/>
      <c r="J118" s="290"/>
      <c r="K118" s="254"/>
      <c r="L118" s="254"/>
      <c r="M118" s="290"/>
      <c r="N118" s="254"/>
      <c r="O118" s="254"/>
      <c r="P118" s="254"/>
      <c r="Q118" s="254"/>
      <c r="R118" s="254"/>
      <c r="S118" s="254"/>
      <c r="T118" s="254"/>
      <c r="U118" s="254"/>
      <c r="V118" s="254"/>
      <c r="W118" s="255"/>
    </row>
    <row r="119" spans="1:23" ht="10.050000000000001" customHeight="1" x14ac:dyDescent="0.45">
      <c r="A119" s="254"/>
      <c r="B119" s="254"/>
      <c r="C119" s="254"/>
      <c r="D119" s="254"/>
      <c r="E119" s="254"/>
      <c r="F119" s="117"/>
      <c r="G119" s="254"/>
      <c r="H119" s="290"/>
      <c r="I119" s="290"/>
      <c r="J119" s="290"/>
      <c r="K119" s="254"/>
      <c r="L119" s="254"/>
      <c r="M119" s="290"/>
      <c r="N119" s="254"/>
      <c r="O119" s="254"/>
      <c r="P119" s="254"/>
      <c r="Q119" s="254"/>
      <c r="R119" s="254"/>
      <c r="S119" s="254"/>
      <c r="T119" s="254"/>
      <c r="U119" s="254"/>
      <c r="V119" s="254"/>
      <c r="W119" s="255"/>
    </row>
    <row r="120" spans="1:23" ht="10.050000000000001" customHeight="1" x14ac:dyDescent="0.45">
      <c r="A120" s="254"/>
      <c r="B120" s="254"/>
      <c r="C120" s="254"/>
      <c r="D120" s="254"/>
      <c r="E120" s="254"/>
      <c r="F120" s="117"/>
      <c r="G120" s="254"/>
      <c r="H120" s="290"/>
      <c r="I120" s="290"/>
      <c r="J120" s="290"/>
      <c r="K120" s="254"/>
      <c r="L120" s="254"/>
      <c r="M120" s="290"/>
      <c r="N120" s="254"/>
      <c r="O120" s="254"/>
      <c r="P120" s="254"/>
      <c r="Q120" s="254"/>
      <c r="R120" s="254"/>
      <c r="S120" s="254"/>
      <c r="T120" s="254"/>
      <c r="U120" s="254"/>
      <c r="V120" s="254"/>
      <c r="W120" s="255"/>
    </row>
    <row r="121" spans="1:23" ht="10.050000000000001" customHeight="1" x14ac:dyDescent="0.45">
      <c r="A121" s="254"/>
      <c r="B121" s="254"/>
      <c r="C121" s="254"/>
      <c r="D121" s="254"/>
      <c r="E121" s="254"/>
      <c r="K121" s="254"/>
      <c r="L121" s="254"/>
      <c r="M121" s="290"/>
      <c r="N121" s="254"/>
      <c r="O121" s="254"/>
      <c r="P121" s="254"/>
      <c r="Q121" s="254"/>
      <c r="R121" s="254"/>
      <c r="S121" s="254"/>
      <c r="T121" s="254"/>
      <c r="U121" s="254"/>
      <c r="V121" s="254"/>
      <c r="W121" s="255"/>
    </row>
    <row r="122" spans="1:23" ht="10.050000000000001" customHeight="1" x14ac:dyDescent="0.45">
      <c r="K122" s="254"/>
      <c r="L122" s="254"/>
      <c r="M122" s="290"/>
      <c r="N122" s="254"/>
      <c r="O122" s="254"/>
    </row>
    <row r="124" spans="1:23" ht="10.050000000000001" customHeight="1" x14ac:dyDescent="0.4">
      <c r="P124" s="103"/>
      <c r="Q124" s="103"/>
    </row>
    <row r="131" spans="6:10" ht="10.050000000000001" customHeight="1" x14ac:dyDescent="0.4">
      <c r="F131" s="105"/>
      <c r="J131" s="291"/>
    </row>
  </sheetData>
  <mergeCells count="96">
    <mergeCell ref="Q10:R10"/>
    <mergeCell ref="Q30:R30"/>
    <mergeCell ref="Q3:R3"/>
    <mergeCell ref="Q4:R4"/>
    <mergeCell ref="Q5:R5"/>
    <mergeCell ref="Q6:R6"/>
    <mergeCell ref="Q9:R9"/>
    <mergeCell ref="Q28:R28"/>
    <mergeCell ref="Q23:R23"/>
    <mergeCell ref="Q26:R26"/>
    <mergeCell ref="Q20:R20"/>
    <mergeCell ref="Q16:R16"/>
    <mergeCell ref="J76:J84"/>
    <mergeCell ref="J1:J2"/>
    <mergeCell ref="J85:J100"/>
    <mergeCell ref="J36:J56"/>
    <mergeCell ref="J57:J75"/>
    <mergeCell ref="J3:J35"/>
    <mergeCell ref="E97:E104"/>
    <mergeCell ref="Q24:R24"/>
    <mergeCell ref="U74:U78"/>
    <mergeCell ref="U94:U95"/>
    <mergeCell ref="O101:O107"/>
    <mergeCell ref="U103:U107"/>
    <mergeCell ref="U96:U99"/>
    <mergeCell ref="U100:U102"/>
    <mergeCell ref="Q106:R106"/>
    <mergeCell ref="Q94:R94"/>
    <mergeCell ref="Q95:R95"/>
    <mergeCell ref="Q96:R96"/>
    <mergeCell ref="Q107:R107"/>
    <mergeCell ref="E29:E58"/>
    <mergeCell ref="E1:E28"/>
    <mergeCell ref="G103:G104"/>
    <mergeCell ref="O108:O110"/>
    <mergeCell ref="U88:U93"/>
    <mergeCell ref="Q104:R104"/>
    <mergeCell ref="Q97:R97"/>
    <mergeCell ref="Q98:R98"/>
    <mergeCell ref="Q99:R99"/>
    <mergeCell ref="Q100:R100"/>
    <mergeCell ref="Q101:R101"/>
    <mergeCell ref="Q102:R102"/>
    <mergeCell ref="O77:O100"/>
    <mergeCell ref="Q105:R105"/>
    <mergeCell ref="U86:U87"/>
    <mergeCell ref="U79:U85"/>
    <mergeCell ref="Q103:R103"/>
    <mergeCell ref="U60:U73"/>
    <mergeCell ref="Q33:R33"/>
    <mergeCell ref="Q43:R43"/>
    <mergeCell ref="Q44:R44"/>
    <mergeCell ref="Q37:R37"/>
    <mergeCell ref="Q42:R42"/>
    <mergeCell ref="U50:U59"/>
    <mergeCell ref="Q45:R45"/>
    <mergeCell ref="Q49:R49"/>
    <mergeCell ref="Q47:R47"/>
    <mergeCell ref="Q35:R35"/>
    <mergeCell ref="Q38:R38"/>
    <mergeCell ref="Q41:R41"/>
    <mergeCell ref="T39:T49"/>
    <mergeCell ref="Q46:R46"/>
    <mergeCell ref="Q48:R48"/>
    <mergeCell ref="Q32:R32"/>
    <mergeCell ref="O61:O76"/>
    <mergeCell ref="O1:O18"/>
    <mergeCell ref="Q39:R39"/>
    <mergeCell ref="Q40:R40"/>
    <mergeCell ref="Q36:R36"/>
    <mergeCell ref="O19:O50"/>
    <mergeCell ref="O51:O60"/>
    <mergeCell ref="Q8:R8"/>
    <mergeCell ref="Q7:R7"/>
    <mergeCell ref="Q22:R22"/>
    <mergeCell ref="Q31:R31"/>
    <mergeCell ref="Q27:R27"/>
    <mergeCell ref="Q15:R15"/>
    <mergeCell ref="Q11:R11"/>
    <mergeCell ref="Q18:R18"/>
    <mergeCell ref="E59:E96"/>
    <mergeCell ref="T1:T2"/>
    <mergeCell ref="Q29:R29"/>
    <mergeCell ref="Q2:R2"/>
    <mergeCell ref="Q1:R1"/>
    <mergeCell ref="T27:T38"/>
    <mergeCell ref="T3:T15"/>
    <mergeCell ref="T16:T26"/>
    <mergeCell ref="Q12:R12"/>
    <mergeCell ref="Q13:R13"/>
    <mergeCell ref="Q14:R14"/>
    <mergeCell ref="Q17:R17"/>
    <mergeCell ref="Q21:R21"/>
    <mergeCell ref="Q19:R19"/>
    <mergeCell ref="Q25:R25"/>
    <mergeCell ref="Q34:R34"/>
  </mergeCells>
  <phoneticPr fontId="11" type="noConversion"/>
  <printOptions horizontalCentered="1" verticalCentered="1"/>
  <pageMargins left="0.24" right="0.24" top="0.2" bottom="0.2" header="0.2" footer="0.2"/>
  <pageSetup paperSize="9" scale="50" orientation="landscape" verticalDpi="1200" r:id="rId1"/>
  <ignoredErrors>
    <ignoredError sqref="D9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V58"/>
  <sheetViews>
    <sheetView topLeftCell="A46" zoomScale="70" zoomScaleNormal="70" zoomScaleSheetLayoutView="70" workbookViewId="0">
      <selection activeCell="F37" sqref="F37"/>
    </sheetView>
  </sheetViews>
  <sheetFormatPr defaultRowHeight="19.95" customHeight="1" x14ac:dyDescent="0.4"/>
  <cols>
    <col min="1" max="1" width="4.5546875" style="132" customWidth="1"/>
    <col min="2" max="2" width="37.88671875" style="132" bestFit="1" customWidth="1"/>
    <col min="3" max="3" width="8.5546875" style="132" bestFit="1" customWidth="1"/>
    <col min="4" max="4" width="14.88671875" style="132" bestFit="1" customWidth="1"/>
    <col min="5" max="5" width="12.6640625" style="132" bestFit="1" customWidth="1"/>
    <col min="6" max="6" width="6.77734375" style="132" bestFit="1" customWidth="1"/>
    <col min="7" max="7" width="12" style="132" customWidth="1"/>
    <col min="8" max="8" width="5.44140625" style="132" customWidth="1"/>
    <col min="9" max="9" width="4" style="132" bestFit="1" customWidth="1"/>
    <col min="10" max="10" width="26.77734375" style="132" bestFit="1" customWidth="1"/>
    <col min="11" max="11" width="15.109375" style="132" bestFit="1" customWidth="1"/>
    <col min="12" max="12" width="9" style="132" customWidth="1"/>
    <col min="13" max="13" width="9.44140625" style="132" bestFit="1" customWidth="1"/>
    <col min="14" max="15" width="8.33203125" style="132" customWidth="1"/>
    <col min="16" max="16" width="4" style="132" bestFit="1" customWidth="1"/>
    <col min="17" max="17" width="19" style="132" customWidth="1"/>
    <col min="18" max="18" width="7.77734375" style="132" customWidth="1"/>
    <col min="19" max="19" width="11.44140625" style="132" bestFit="1" customWidth="1"/>
    <col min="20" max="20" width="13.77734375" style="132" bestFit="1" customWidth="1"/>
    <col min="21" max="21" width="8.88671875" style="132"/>
    <col min="22" max="22" width="39.21875" style="132" bestFit="1" customWidth="1"/>
    <col min="23" max="16384" width="8.88671875" style="132"/>
  </cols>
  <sheetData>
    <row r="1" spans="1:22" ht="19.95" customHeight="1" x14ac:dyDescent="0.45">
      <c r="A1" s="475" t="s">
        <v>705</v>
      </c>
      <c r="B1" s="479"/>
      <c r="C1" s="479"/>
      <c r="D1" s="479"/>
      <c r="E1" s="479"/>
      <c r="F1" s="476"/>
      <c r="G1" s="117"/>
      <c r="H1" s="117"/>
      <c r="I1" s="214" t="s">
        <v>0</v>
      </c>
      <c r="J1" s="217" t="s">
        <v>1</v>
      </c>
      <c r="K1" s="213" t="s">
        <v>584</v>
      </c>
      <c r="L1" s="214" t="s">
        <v>585</v>
      </c>
      <c r="M1" s="214" t="s">
        <v>586</v>
      </c>
      <c r="N1" s="117"/>
      <c r="O1" s="117"/>
      <c r="P1" s="214" t="s">
        <v>0</v>
      </c>
      <c r="Q1" s="475" t="s">
        <v>108</v>
      </c>
      <c r="R1" s="476"/>
      <c r="S1" s="214" t="s">
        <v>151</v>
      </c>
      <c r="T1" s="254"/>
      <c r="U1" s="254"/>
      <c r="V1" s="214" t="str">
        <f>Лист1!X23</f>
        <v>Рулоны Россия</v>
      </c>
    </row>
    <row r="2" spans="1:22" ht="19.95" customHeight="1" x14ac:dyDescent="0.45">
      <c r="A2" s="137" t="s">
        <v>460</v>
      </c>
      <c r="B2" s="137" t="s">
        <v>108</v>
      </c>
      <c r="C2" s="137" t="s">
        <v>149</v>
      </c>
      <c r="D2" s="137" t="s">
        <v>150</v>
      </c>
      <c r="E2" s="137" t="s">
        <v>151</v>
      </c>
      <c r="F2" s="137" t="s">
        <v>152</v>
      </c>
      <c r="G2" s="251" t="s">
        <v>455</v>
      </c>
      <c r="H2" s="254"/>
      <c r="I2" s="137">
        <v>1</v>
      </c>
      <c r="J2" s="218" t="str">
        <f>Лист1!C67</f>
        <v>4*1,5*6000</v>
      </c>
      <c r="K2" s="137">
        <f>Лист1!D67</f>
        <v>300</v>
      </c>
      <c r="L2" s="137">
        <f>Лист1!F67</f>
        <v>21900</v>
      </c>
      <c r="M2" s="137">
        <f>Лист1!G67</f>
        <v>73</v>
      </c>
      <c r="N2" s="117"/>
      <c r="O2" s="117"/>
      <c r="P2" s="137">
        <v>1</v>
      </c>
      <c r="Q2" s="477" t="str">
        <f>Лист1!S48</f>
        <v>ВР 2,2</v>
      </c>
      <c r="R2" s="478"/>
      <c r="S2" s="137">
        <f>Лист1!T48</f>
        <v>87</v>
      </c>
      <c r="T2" s="254"/>
      <c r="U2" s="254"/>
      <c r="V2" s="106" t="str">
        <f>Лист1!X25</f>
        <v>Оцин 0,3*1000</v>
      </c>
    </row>
    <row r="3" spans="1:22" ht="19.95" customHeight="1" x14ac:dyDescent="0.45">
      <c r="A3" s="137">
        <v>1</v>
      </c>
      <c r="B3" s="137" t="s">
        <v>237</v>
      </c>
      <c r="C3" s="137" t="s">
        <v>236</v>
      </c>
      <c r="D3" s="231">
        <f>Лист1!M11</f>
        <v>0</v>
      </c>
      <c r="E3" s="137">
        <f>Лист1!N11</f>
        <v>88</v>
      </c>
      <c r="F3" s="232">
        <f>Лист1!O11</f>
        <v>0.22</v>
      </c>
      <c r="G3" s="251">
        <v>5</v>
      </c>
      <c r="H3" s="251"/>
      <c r="I3" s="137">
        <v>2</v>
      </c>
      <c r="J3" s="218" t="str">
        <f>Лист1!C68</f>
        <v>5*1,5*6000</v>
      </c>
      <c r="K3" s="138">
        <f>Лист1!D68</f>
        <v>368</v>
      </c>
      <c r="L3" s="137">
        <f>Лист1!F68</f>
        <v>26864</v>
      </c>
      <c r="M3" s="137">
        <f>Лист1!G68</f>
        <v>73</v>
      </c>
      <c r="N3" s="117"/>
      <c r="O3" s="117"/>
      <c r="P3" s="137">
        <v>2</v>
      </c>
      <c r="Q3" s="477" t="str">
        <f>Лист1!S49</f>
        <v>ВР 2,4</v>
      </c>
      <c r="R3" s="478"/>
      <c r="S3" s="137">
        <f>Лист1!T49</f>
        <v>85</v>
      </c>
      <c r="T3" s="254"/>
      <c r="U3" s="254"/>
      <c r="V3" s="106" t="str">
        <f>Лист1!X26</f>
        <v>Оцин 0,35*1000</v>
      </c>
    </row>
    <row r="4" spans="1:22" ht="19.95" customHeight="1" x14ac:dyDescent="0.45">
      <c r="A4" s="137">
        <v>2</v>
      </c>
      <c r="B4" s="137" t="s">
        <v>215</v>
      </c>
      <c r="C4" s="137" t="s">
        <v>236</v>
      </c>
      <c r="D4" s="231">
        <f>Лист1!M12</f>
        <v>0</v>
      </c>
      <c r="E4" s="137">
        <f>Лист1!N12</f>
        <v>87</v>
      </c>
      <c r="F4" s="232">
        <f>Лист1!O12</f>
        <v>0.32</v>
      </c>
      <c r="G4" s="251">
        <v>5</v>
      </c>
      <c r="H4" s="251"/>
      <c r="I4" s="137">
        <v>3</v>
      </c>
      <c r="J4" s="218" t="str">
        <f>Лист1!C69</f>
        <v>6*1,5*6000</v>
      </c>
      <c r="K4" s="138">
        <f>Лист1!D69</f>
        <v>436</v>
      </c>
      <c r="L4" s="137">
        <f>Лист1!F69</f>
        <v>31828</v>
      </c>
      <c r="M4" s="137">
        <f>Лист1!G69</f>
        <v>73</v>
      </c>
      <c r="N4" s="117"/>
      <c r="O4" s="117"/>
      <c r="P4" s="137">
        <v>3</v>
      </c>
      <c r="Q4" s="477" t="str">
        <f>Лист1!S50</f>
        <v>ВР 2,6</v>
      </c>
      <c r="R4" s="478"/>
      <c r="S4" s="137">
        <f>Лист1!T50</f>
        <v>85</v>
      </c>
      <c r="T4" s="254"/>
      <c r="U4" s="254"/>
      <c r="V4" s="106" t="str">
        <f>Лист1!X27</f>
        <v>Оцин 0,4*1000</v>
      </c>
    </row>
    <row r="5" spans="1:22" ht="19.95" customHeight="1" x14ac:dyDescent="0.45">
      <c r="A5" s="137">
        <v>3</v>
      </c>
      <c r="B5" s="137" t="s">
        <v>153</v>
      </c>
      <c r="C5" s="137">
        <f>Лист1!L13</f>
        <v>11.75</v>
      </c>
      <c r="D5" s="231">
        <f>Лист1!M13</f>
        <v>53.32</v>
      </c>
      <c r="E5" s="137">
        <f>Лист1!N13</f>
        <v>86</v>
      </c>
      <c r="F5" s="232">
        <f>Лист1!O13</f>
        <v>0.62</v>
      </c>
      <c r="G5" s="251">
        <v>10</v>
      </c>
      <c r="H5" s="251"/>
      <c r="I5" s="137">
        <v>4</v>
      </c>
      <c r="J5" s="218" t="str">
        <f>Лист1!C70</f>
        <v>8*1,5*6000</v>
      </c>
      <c r="K5" s="138">
        <f>Лист1!D70</f>
        <v>573</v>
      </c>
      <c r="L5" s="137">
        <f>Лист1!F70</f>
        <v>41829</v>
      </c>
      <c r="M5" s="137">
        <f>Лист1!G70</f>
        <v>73</v>
      </c>
      <c r="N5" s="117"/>
      <c r="O5" s="117"/>
      <c r="P5" s="137">
        <v>4</v>
      </c>
      <c r="Q5" s="477" t="str">
        <f>Лист1!S51</f>
        <v>ВР 2,9</v>
      </c>
      <c r="R5" s="478"/>
      <c r="S5" s="137">
        <f>Лист1!T51</f>
        <v>84</v>
      </c>
      <c r="T5" s="254"/>
      <c r="U5" s="254"/>
      <c r="V5" s="106" t="str">
        <f>Лист1!X28</f>
        <v>Оцин 0,45*1000</v>
      </c>
    </row>
    <row r="6" spans="1:22" ht="19.95" customHeight="1" x14ac:dyDescent="0.45">
      <c r="A6" s="137">
        <v>4</v>
      </c>
      <c r="B6" s="137" t="s">
        <v>154</v>
      </c>
      <c r="C6" s="137">
        <f>Лист1!L14</f>
        <v>11.75</v>
      </c>
      <c r="D6" s="231">
        <f>Лист1!M14</f>
        <v>75.650000000000006</v>
      </c>
      <c r="E6" s="137">
        <f>Лист1!N14</f>
        <v>85</v>
      </c>
      <c r="F6" s="232">
        <f>Лист1!O14</f>
        <v>0.89</v>
      </c>
      <c r="G6" s="251">
        <v>10</v>
      </c>
      <c r="H6" s="251"/>
      <c r="I6" s="137">
        <v>5</v>
      </c>
      <c r="J6" s="218" t="str">
        <f>Лист1!C71</f>
        <v>10*1,5*6000</v>
      </c>
      <c r="K6" s="138">
        <f>SUMPRODUCT(Лист1!D71)</f>
        <v>715</v>
      </c>
      <c r="L6" s="137">
        <f>Лист1!F71</f>
        <v>52195</v>
      </c>
      <c r="M6" s="137">
        <f>Лист1!G71</f>
        <v>73</v>
      </c>
      <c r="N6" s="117"/>
      <c r="O6" s="117"/>
      <c r="P6" s="137">
        <v>5</v>
      </c>
      <c r="Q6" s="477" t="str">
        <f>Лист1!S52</f>
        <v>ВР 3,0</v>
      </c>
      <c r="R6" s="478"/>
      <c r="S6" s="137">
        <f>Лист1!T52</f>
        <v>84</v>
      </c>
      <c r="T6" s="254"/>
      <c r="U6" s="254"/>
      <c r="V6" s="106" t="str">
        <f>Лист1!X29</f>
        <v>Оцин 0,5*1250</v>
      </c>
    </row>
    <row r="7" spans="1:22" ht="19.95" customHeight="1" x14ac:dyDescent="0.45">
      <c r="A7" s="137">
        <v>5</v>
      </c>
      <c r="B7" s="137" t="s">
        <v>155</v>
      </c>
      <c r="C7" s="137">
        <f>Лист1!L15</f>
        <v>11.75</v>
      </c>
      <c r="D7" s="231">
        <f>Лист1!M15</f>
        <v>101.64</v>
      </c>
      <c r="E7" s="137">
        <f>Лист1!N15</f>
        <v>84</v>
      </c>
      <c r="F7" s="232">
        <f>Лист1!O15</f>
        <v>1.21</v>
      </c>
      <c r="G7" s="251">
        <v>10</v>
      </c>
      <c r="H7" s="251"/>
      <c r="I7" s="137">
        <v>6</v>
      </c>
      <c r="J7" s="218" t="str">
        <f>Лист1!C72</f>
        <v>12*1,5*6000</v>
      </c>
      <c r="K7" s="138">
        <f>Лист1!D72</f>
        <v>850</v>
      </c>
      <c r="L7" s="137">
        <f>Лист1!F72</f>
        <v>63750</v>
      </c>
      <c r="M7" s="137">
        <f>Лист1!G72</f>
        <v>75</v>
      </c>
      <c r="N7" s="117"/>
      <c r="O7" s="117"/>
      <c r="P7" s="137">
        <v>6</v>
      </c>
      <c r="Q7" s="477" t="str">
        <f>Лист1!S53</f>
        <v>ВР 3,2</v>
      </c>
      <c r="R7" s="478"/>
      <c r="S7" s="137">
        <f>Лист1!T53</f>
        <v>84</v>
      </c>
      <c r="T7" s="254"/>
      <c r="U7" s="254"/>
      <c r="V7" s="106" t="str">
        <f>Лист1!X30</f>
        <v>Оцин 0,7*1250</v>
      </c>
    </row>
    <row r="8" spans="1:22" ht="19.95" customHeight="1" x14ac:dyDescent="0.45">
      <c r="A8" s="137">
        <v>6</v>
      </c>
      <c r="B8" s="137" t="s">
        <v>156</v>
      </c>
      <c r="C8" s="137">
        <f>Лист1!L16</f>
        <v>11.75</v>
      </c>
      <c r="D8" s="231">
        <f>Лист1!M16</f>
        <v>132.72</v>
      </c>
      <c r="E8" s="137">
        <f>Лист1!N16</f>
        <v>84</v>
      </c>
      <c r="F8" s="232">
        <f>Лист1!O16</f>
        <v>1.58</v>
      </c>
      <c r="G8" s="251">
        <v>10</v>
      </c>
      <c r="H8" s="251"/>
      <c r="I8" s="137">
        <v>7</v>
      </c>
      <c r="J8" s="218" t="str">
        <f>Лист1!C73</f>
        <v>14*1,5*6000</v>
      </c>
      <c r="K8" s="138">
        <f>Лист1!D73</f>
        <v>1014</v>
      </c>
      <c r="L8" s="137">
        <f>Лист1!F73</f>
        <v>76050</v>
      </c>
      <c r="M8" s="137">
        <f>Лист1!G73</f>
        <v>75</v>
      </c>
      <c r="N8" s="117"/>
      <c r="O8" s="117"/>
      <c r="P8" s="137">
        <v>7</v>
      </c>
      <c r="Q8" s="477" t="str">
        <f>Лист1!S54</f>
        <v>ВР 3,4</v>
      </c>
      <c r="R8" s="478"/>
      <c r="S8" s="137">
        <f>Лист1!T54</f>
        <v>84</v>
      </c>
      <c r="T8" s="254"/>
      <c r="U8" s="254"/>
      <c r="V8" s="106" t="str">
        <f>Лист1!X31</f>
        <v>Оцин 1,0*1250</v>
      </c>
    </row>
    <row r="9" spans="1:22" ht="19.95" customHeight="1" x14ac:dyDescent="0.45">
      <c r="A9" s="137">
        <v>7</v>
      </c>
      <c r="B9" s="137" t="s">
        <v>157</v>
      </c>
      <c r="C9" s="137">
        <f>Лист1!L17</f>
        <v>11.75</v>
      </c>
      <c r="D9" s="231">
        <f>Лист1!M17</f>
        <v>168</v>
      </c>
      <c r="E9" s="137">
        <f>Лист1!N17</f>
        <v>84</v>
      </c>
      <c r="F9" s="232">
        <f>Лист1!O17</f>
        <v>2</v>
      </c>
      <c r="G9" s="251">
        <v>10</v>
      </c>
      <c r="H9" s="251"/>
      <c r="I9" s="137">
        <v>8</v>
      </c>
      <c r="J9" s="218" t="str">
        <f>Лист1!C74</f>
        <v>16*1,5*6000</v>
      </c>
      <c r="K9" s="138">
        <f>Лист1!D74</f>
        <v>1157</v>
      </c>
      <c r="L9" s="137">
        <f>Лист1!F74</f>
        <v>86775</v>
      </c>
      <c r="M9" s="137">
        <f>Лист1!G74</f>
        <v>75</v>
      </c>
      <c r="N9" s="117"/>
      <c r="O9" s="117"/>
      <c r="P9" s="137">
        <v>8</v>
      </c>
      <c r="Q9" s="477" t="str">
        <f>Лист1!S55</f>
        <v>ВР 3,5</v>
      </c>
      <c r="R9" s="478"/>
      <c r="S9" s="137">
        <f>Лист1!T55</f>
        <v>84</v>
      </c>
      <c r="T9" s="254"/>
      <c r="U9" s="254"/>
      <c r="V9" s="106" t="str">
        <f>Лист1!X32</f>
        <v>Оцин 1,2*1250</v>
      </c>
    </row>
    <row r="10" spans="1:22" ht="19.95" customHeight="1" x14ac:dyDescent="0.45">
      <c r="A10" s="137">
        <v>8</v>
      </c>
      <c r="B10" s="137" t="s">
        <v>158</v>
      </c>
      <c r="C10" s="137">
        <f>Лист1!L18</f>
        <v>11.75</v>
      </c>
      <c r="D10" s="231">
        <f>Лист1!M18</f>
        <v>207.48000000000002</v>
      </c>
      <c r="E10" s="137">
        <f>Лист1!N18</f>
        <v>84</v>
      </c>
      <c r="F10" s="232">
        <f>Лист1!O18</f>
        <v>2.4700000000000002</v>
      </c>
      <c r="G10" s="251">
        <v>20</v>
      </c>
      <c r="H10" s="251"/>
      <c r="I10" s="137">
        <v>9</v>
      </c>
      <c r="J10" s="218" t="str">
        <f>Лист1!C75</f>
        <v>18*1,5*6000</v>
      </c>
      <c r="K10" s="138">
        <f>Лист1!D75</f>
        <v>1290</v>
      </c>
      <c r="L10" s="137">
        <f>Лист1!F75</f>
        <v>99330</v>
      </c>
      <c r="M10" s="137">
        <f>Лист1!G75</f>
        <v>77</v>
      </c>
      <c r="N10" s="117"/>
      <c r="O10" s="117"/>
      <c r="P10" s="137">
        <v>9</v>
      </c>
      <c r="Q10" s="477" t="str">
        <f>Лист1!S56</f>
        <v>ВР 3,7</v>
      </c>
      <c r="R10" s="478"/>
      <c r="S10" s="137">
        <f>Лист1!T56</f>
        <v>84</v>
      </c>
      <c r="T10" s="254"/>
      <c r="U10" s="254"/>
      <c r="V10" s="106" t="str">
        <f>Лист1!X33</f>
        <v>Оцин 1,4*1250</v>
      </c>
    </row>
    <row r="11" spans="1:22" ht="19.95" customHeight="1" x14ac:dyDescent="0.45">
      <c r="A11" s="137">
        <v>9</v>
      </c>
      <c r="B11" s="137" t="s">
        <v>159</v>
      </c>
      <c r="C11" s="137">
        <f>Лист1!L19</f>
        <v>11.75</v>
      </c>
      <c r="D11" s="231">
        <f>Лист1!M19</f>
        <v>250.32</v>
      </c>
      <c r="E11" s="137">
        <f>Лист1!N19</f>
        <v>84</v>
      </c>
      <c r="F11" s="232">
        <f>Лист1!O19</f>
        <v>2.98</v>
      </c>
      <c r="G11" s="251">
        <v>20</v>
      </c>
      <c r="H11" s="251"/>
      <c r="I11" s="137">
        <v>10</v>
      </c>
      <c r="J11" s="218" t="str">
        <f>Лист1!C76</f>
        <v>20*1,5*6000</v>
      </c>
      <c r="K11" s="138">
        <f>Лист1!D76</f>
        <v>1440</v>
      </c>
      <c r="L11" s="137">
        <f>Лист1!F76</f>
        <v>110880</v>
      </c>
      <c r="M11" s="137">
        <f>Лист1!G76</f>
        <v>77</v>
      </c>
      <c r="N11" s="117"/>
      <c r="O11" s="117"/>
      <c r="P11" s="137">
        <v>10</v>
      </c>
      <c r="Q11" s="477" t="str">
        <f>Лист1!S57</f>
        <v>ВР 3,9</v>
      </c>
      <c r="R11" s="478"/>
      <c r="S11" s="137">
        <f>Лист1!T57</f>
        <v>83</v>
      </c>
      <c r="T11" s="254"/>
      <c r="U11" s="254"/>
      <c r="V11" s="106" t="str">
        <f>Лист1!X34</f>
        <v>Оцин 1,5*1250</v>
      </c>
    </row>
    <row r="12" spans="1:22" ht="19.95" customHeight="1" x14ac:dyDescent="0.45">
      <c r="A12" s="137">
        <v>10</v>
      </c>
      <c r="B12" s="137" t="s">
        <v>161</v>
      </c>
      <c r="C12" s="137">
        <f>Лист1!L20</f>
        <v>11.75</v>
      </c>
      <c r="D12" s="231">
        <f>Лист1!M20</f>
        <v>323.40000000000003</v>
      </c>
      <c r="E12" s="137">
        <f>Лист1!N20</f>
        <v>84</v>
      </c>
      <c r="F12" s="232">
        <f>Лист1!O20</f>
        <v>3.85</v>
      </c>
      <c r="G12" s="251">
        <v>20</v>
      </c>
      <c r="H12" s="251"/>
      <c r="I12" s="137">
        <v>11</v>
      </c>
      <c r="J12" s="218" t="s">
        <v>472</v>
      </c>
      <c r="K12" s="138">
        <v>1570</v>
      </c>
      <c r="L12" s="137">
        <f>Лист1!F77</f>
        <v>130310</v>
      </c>
      <c r="M12" s="137">
        <f>Лист1!G77</f>
        <v>83</v>
      </c>
      <c r="N12" s="117"/>
      <c r="O12" s="117"/>
      <c r="P12" s="137">
        <v>11</v>
      </c>
      <c r="Q12" s="477" t="str">
        <f>Лист1!S58</f>
        <v>ВР 4,0</v>
      </c>
      <c r="R12" s="478"/>
      <c r="S12" s="137">
        <f>Лист1!T58</f>
        <v>83</v>
      </c>
      <c r="T12" s="254"/>
      <c r="U12" s="254"/>
      <c r="V12" s="106" t="str">
        <f>Лист1!X35</f>
        <v>Оцин 2,0*1250</v>
      </c>
    </row>
    <row r="13" spans="1:22" ht="19.95" customHeight="1" x14ac:dyDescent="0.45">
      <c r="A13" s="137">
        <v>11</v>
      </c>
      <c r="B13" s="137" t="s">
        <v>160</v>
      </c>
      <c r="C13" s="137">
        <f>Лист1!L21</f>
        <v>11.75</v>
      </c>
      <c r="D13" s="231">
        <f>Лист1!M21</f>
        <v>405.72</v>
      </c>
      <c r="E13" s="137">
        <f>Лист1!N21</f>
        <v>84</v>
      </c>
      <c r="F13" s="232">
        <f>Лист1!O21</f>
        <v>4.83</v>
      </c>
      <c r="G13" s="251">
        <v>20</v>
      </c>
      <c r="H13" s="251"/>
      <c r="I13" s="137">
        <v>12</v>
      </c>
      <c r="J13" s="218" t="str">
        <f>Лист1!C78</f>
        <v>25*1,5*6000</v>
      </c>
      <c r="K13" s="138">
        <f>Лист1!D78</f>
        <v>1805</v>
      </c>
      <c r="L13" s="137">
        <f>Лист1!F78</f>
        <v>149815</v>
      </c>
      <c r="M13" s="137">
        <f>Лист1!G78</f>
        <v>83</v>
      </c>
      <c r="N13" s="117"/>
      <c r="O13" s="117"/>
      <c r="P13" s="137">
        <v>12</v>
      </c>
      <c r="Q13" s="477" t="str">
        <f>Лист1!S59</f>
        <v>ВР 4,2</v>
      </c>
      <c r="R13" s="478"/>
      <c r="S13" s="137">
        <f>Лист1!T59</f>
        <v>83</v>
      </c>
      <c r="T13" s="254"/>
      <c r="U13" s="254"/>
      <c r="V13" s="106" t="str">
        <f>Лист1!X36</f>
        <v>Полимер 8019 Рул 0,4*1000 мат.</v>
      </c>
    </row>
    <row r="14" spans="1:22" ht="19.95" customHeight="1" x14ac:dyDescent="0.45">
      <c r="A14" s="137">
        <v>12</v>
      </c>
      <c r="B14" s="137" t="s">
        <v>162</v>
      </c>
      <c r="C14" s="137">
        <f>Лист1!L22</f>
        <v>11.75</v>
      </c>
      <c r="D14" s="231">
        <f>Лист1!M22</f>
        <v>530.04</v>
      </c>
      <c r="E14" s="137">
        <f>Лист1!N22</f>
        <v>84</v>
      </c>
      <c r="F14" s="232">
        <f>Лист1!O22</f>
        <v>6.31</v>
      </c>
      <c r="G14" s="251">
        <v>20</v>
      </c>
      <c r="H14" s="251"/>
      <c r="I14" s="137">
        <v>13</v>
      </c>
      <c r="J14" s="218" t="s">
        <v>469</v>
      </c>
      <c r="K14" s="138">
        <v>2160</v>
      </c>
      <c r="L14" s="137">
        <f>Лист1!F79</f>
        <v>179280</v>
      </c>
      <c r="M14" s="137">
        <f>Лист1!G79</f>
        <v>83</v>
      </c>
      <c r="N14" s="117"/>
      <c r="O14" s="117"/>
      <c r="P14" s="137">
        <v>13</v>
      </c>
      <c r="Q14" s="477" t="str">
        <f>Лист1!S60</f>
        <v>ВР 4,5</v>
      </c>
      <c r="R14" s="478"/>
      <c r="S14" s="137">
        <f>Лист1!T60</f>
        <v>83</v>
      </c>
      <c r="T14" s="254"/>
      <c r="U14" s="254"/>
      <c r="V14" s="106" t="str">
        <f>Лист1!X37</f>
        <v>Полимер 7024 Рул 0,4*1250 глян.</v>
      </c>
    </row>
    <row r="15" spans="1:22" ht="19.95" customHeight="1" x14ac:dyDescent="0.45">
      <c r="A15" s="230">
        <v>13</v>
      </c>
      <c r="B15" s="230" t="s">
        <v>214</v>
      </c>
      <c r="C15" s="230">
        <f>Лист1!L23</f>
        <v>11.75</v>
      </c>
      <c r="D15" s="257">
        <f>Лист1!M23</f>
        <v>672</v>
      </c>
      <c r="E15" s="137">
        <f>Лист1!N23</f>
        <v>84</v>
      </c>
      <c r="F15" s="232">
        <f>Лист1!O23</f>
        <v>8</v>
      </c>
      <c r="G15" s="251">
        <v>20</v>
      </c>
      <c r="H15" s="251"/>
      <c r="I15" s="137">
        <v>14</v>
      </c>
      <c r="J15" s="218" t="s">
        <v>466</v>
      </c>
      <c r="K15" s="137">
        <v>2915</v>
      </c>
      <c r="L15" s="137">
        <f>Лист1!F80</f>
        <v>241945</v>
      </c>
      <c r="M15" s="137">
        <f>Лист1!G80</f>
        <v>83</v>
      </c>
      <c r="N15" s="117"/>
      <c r="O15" s="117"/>
      <c r="P15" s="137">
        <v>14</v>
      </c>
      <c r="Q15" s="477" t="str">
        <f>Лист1!S61</f>
        <v>ВР 4,7</v>
      </c>
      <c r="R15" s="478"/>
      <c r="S15" s="137">
        <f>Лист1!T61</f>
        <v>83</v>
      </c>
      <c r="T15" s="254"/>
      <c r="U15" s="254"/>
      <c r="V15" s="106" t="str">
        <f>Лист1!X38</f>
        <v>Полимер 8019 Рул 0,4*1250 мат.</v>
      </c>
    </row>
    <row r="16" spans="1:22" ht="19.95" customHeight="1" x14ac:dyDescent="0.45">
      <c r="A16" s="214">
        <v>14</v>
      </c>
      <c r="B16" s="214" t="s">
        <v>474</v>
      </c>
      <c r="C16" s="495" t="s">
        <v>475</v>
      </c>
      <c r="D16" s="495"/>
      <c r="E16" s="214">
        <f>Лист1!T40</f>
        <v>85</v>
      </c>
      <c r="F16" s="214">
        <v>0.18</v>
      </c>
      <c r="G16" s="117"/>
      <c r="H16" s="251"/>
      <c r="I16" s="137">
        <v>15</v>
      </c>
      <c r="J16" s="218" t="str">
        <f>Лист1!C57</f>
        <v>Риф 3,0*1250*2500</v>
      </c>
      <c r="K16" s="137">
        <f>Лист1!D57</f>
        <v>74</v>
      </c>
      <c r="L16" s="137">
        <f>Лист1!F57</f>
        <v>6660</v>
      </c>
      <c r="M16" s="137">
        <f>Лист1!G57</f>
        <v>90</v>
      </c>
      <c r="N16" s="117"/>
      <c r="O16" s="117"/>
      <c r="P16" s="137">
        <v>15</v>
      </c>
      <c r="Q16" s="477" t="str">
        <f>Лист1!S62</f>
        <v>ВР 5,0</v>
      </c>
      <c r="R16" s="478"/>
      <c r="S16" s="137">
        <f>Лист1!T62</f>
        <v>83</v>
      </c>
      <c r="T16" s="254"/>
      <c r="U16" s="254"/>
      <c r="V16" s="106" t="str">
        <f>Лист1!X39</f>
        <v>Полимер 7024 Рул 0,4*1250 мат.</v>
      </c>
    </row>
    <row r="17" spans="1:22" ht="19.95" customHeight="1" x14ac:dyDescent="0.45">
      <c r="A17" s="258">
        <v>15</v>
      </c>
      <c r="B17" s="258" t="s">
        <v>428</v>
      </c>
      <c r="C17" s="475" t="s">
        <v>236</v>
      </c>
      <c r="D17" s="476"/>
      <c r="E17" s="214">
        <f>Лист1!T42</f>
        <v>84</v>
      </c>
      <c r="F17" s="258">
        <f>Лист1!U42</f>
        <v>0.26</v>
      </c>
      <c r="G17" s="117"/>
      <c r="H17" s="117"/>
      <c r="I17" s="137">
        <v>16</v>
      </c>
      <c r="J17" s="218" t="str">
        <f>Лист1!C58</f>
        <v>Риф 4,0*1500*6000</v>
      </c>
      <c r="K17" s="137">
        <f>Лист1!D58</f>
        <v>290</v>
      </c>
      <c r="L17" s="137">
        <f>Лист1!F58</f>
        <v>26100</v>
      </c>
      <c r="M17" s="137">
        <f>Лист1!G58</f>
        <v>90</v>
      </c>
      <c r="N17" s="117"/>
      <c r="O17" s="117"/>
      <c r="P17" s="214" t="s">
        <v>0</v>
      </c>
      <c r="Q17" s="479" t="s">
        <v>257</v>
      </c>
      <c r="R17" s="479"/>
      <c r="S17" s="476"/>
      <c r="T17" s="254"/>
      <c r="U17" s="254"/>
      <c r="V17" s="106" t="str">
        <f>Лист1!X40</f>
        <v>Полимер 8017 Рул 0,4*1250 мат.</v>
      </c>
    </row>
    <row r="18" spans="1:22" ht="19.95" customHeight="1" x14ac:dyDescent="0.45">
      <c r="A18" s="214">
        <v>16</v>
      </c>
      <c r="B18" s="214" t="s">
        <v>429</v>
      </c>
      <c r="C18" s="475" t="s">
        <v>236</v>
      </c>
      <c r="D18" s="476"/>
      <c r="E18" s="214">
        <f>Лист1!T43</f>
        <v>84</v>
      </c>
      <c r="F18" s="214">
        <f>Лист1!U43</f>
        <v>0.32</v>
      </c>
      <c r="G18" s="117"/>
      <c r="H18" s="117"/>
      <c r="I18" s="137">
        <v>17</v>
      </c>
      <c r="J18" s="218" t="str">
        <f>Лист1!C59</f>
        <v>Риф 5,0*1500*6000</v>
      </c>
      <c r="K18" s="137">
        <f>Лист1!D59</f>
        <v>360</v>
      </c>
      <c r="L18" s="137">
        <f>Лист1!F59</f>
        <v>32400</v>
      </c>
      <c r="M18" s="137">
        <f>Лист1!G59</f>
        <v>90</v>
      </c>
      <c r="N18" s="117"/>
      <c r="O18" s="117"/>
      <c r="P18" s="137">
        <v>1</v>
      </c>
      <c r="Q18" s="496" t="str">
        <f>Лист2!Q96</f>
        <v>Пров (1,2) оцин (25 кг)</v>
      </c>
      <c r="R18" s="497"/>
      <c r="S18" s="137">
        <f>Лист2!R96</f>
        <v>90</v>
      </c>
      <c r="T18" s="254"/>
      <c r="U18" s="254"/>
      <c r="V18" s="106" t="str">
        <f>Лист1!X41</f>
        <v>Полимер 3005 Рул 0,45*1250 мат.</v>
      </c>
    </row>
    <row r="19" spans="1:22" ht="19.95" customHeight="1" x14ac:dyDescent="0.45">
      <c r="A19" s="230">
        <v>17</v>
      </c>
      <c r="B19" s="137" t="s">
        <v>200</v>
      </c>
      <c r="C19" s="138">
        <f>Лист1!L28</f>
        <v>11.75</v>
      </c>
      <c r="D19" s="259">
        <f>E19*F19</f>
        <v>53.94</v>
      </c>
      <c r="E19" s="137">
        <f>Лист1!N28</f>
        <v>87</v>
      </c>
      <c r="F19" s="138">
        <f>Лист1!O28</f>
        <v>0.62</v>
      </c>
      <c r="G19" s="251">
        <v>10</v>
      </c>
      <c r="H19" s="117"/>
      <c r="I19" s="137">
        <v>18</v>
      </c>
      <c r="J19" s="218" t="str">
        <f>Лист1!C60</f>
        <v>Риф 6,0*1500*6000</v>
      </c>
      <c r="K19" s="137">
        <f>Лист1!D60</f>
        <v>440</v>
      </c>
      <c r="L19" s="137">
        <f>Лист1!F60</f>
        <v>39600</v>
      </c>
      <c r="M19" s="137">
        <f>Лист1!G60</f>
        <v>90</v>
      </c>
      <c r="N19" s="117"/>
      <c r="O19" s="117"/>
      <c r="P19" s="137">
        <v>2</v>
      </c>
      <c r="Q19" s="496" t="str">
        <f>Лист2!Q97</f>
        <v>Пров (2,2) оцин (50 кг)</v>
      </c>
      <c r="R19" s="497"/>
      <c r="S19" s="137">
        <f>Лист2!R97</f>
        <v>88</v>
      </c>
      <c r="T19" s="254"/>
      <c r="U19" s="254"/>
      <c r="V19" s="106" t="str">
        <f>Лист1!X42</f>
        <v>Полимер 6005 Рул 0,45*1250 мат.</v>
      </c>
    </row>
    <row r="20" spans="1:22" ht="19.95" customHeight="1" x14ac:dyDescent="0.45">
      <c r="A20" s="137">
        <v>18</v>
      </c>
      <c r="B20" s="137" t="s">
        <v>201</v>
      </c>
      <c r="C20" s="138">
        <f>Лист1!L29</f>
        <v>11.75</v>
      </c>
      <c r="D20" s="259">
        <f>Лист1!M29</f>
        <v>76.540000000000006</v>
      </c>
      <c r="E20" s="137">
        <f>Лист1!N29</f>
        <v>86</v>
      </c>
      <c r="F20" s="138">
        <f>Лист1!O29</f>
        <v>0.89</v>
      </c>
      <c r="G20" s="251">
        <v>10</v>
      </c>
      <c r="H20" s="117"/>
      <c r="I20" s="137">
        <v>19</v>
      </c>
      <c r="J20" s="218" t="str">
        <f>Лист1!C61</f>
        <v>Оцин. 1,0*1250*2500</v>
      </c>
      <c r="K20" s="137">
        <f>Лист1!D61</f>
        <v>24.39</v>
      </c>
      <c r="L20" s="137">
        <f>Лист1!F61</f>
        <v>2243.88</v>
      </c>
      <c r="M20" s="137">
        <f>Лист1!G61</f>
        <v>92</v>
      </c>
      <c r="N20" s="117"/>
      <c r="O20" s="117"/>
      <c r="P20" s="137">
        <v>3</v>
      </c>
      <c r="Q20" s="496" t="str">
        <f>Лист2!Q98</f>
        <v>Пров (2,5) оцин (50 кг)</v>
      </c>
      <c r="R20" s="497"/>
      <c r="S20" s="137">
        <f>Лист2!R98</f>
        <v>88</v>
      </c>
      <c r="T20" s="254"/>
      <c r="U20" s="254"/>
      <c r="V20" s="106" t="str">
        <f>Лист1!X43</f>
        <v>Полимер 7024 Рул 0,45*1250 мат.</v>
      </c>
    </row>
    <row r="21" spans="1:22" ht="19.95" customHeight="1" x14ac:dyDescent="0.45">
      <c r="A21" s="138">
        <v>19</v>
      </c>
      <c r="B21" s="137" t="s">
        <v>202</v>
      </c>
      <c r="C21" s="138">
        <f>Лист1!L30</f>
        <v>11.75</v>
      </c>
      <c r="D21" s="259">
        <f>Лист1!M30</f>
        <v>102.85</v>
      </c>
      <c r="E21" s="137">
        <f>Лист1!N30</f>
        <v>85</v>
      </c>
      <c r="F21" s="138">
        <f>Лист1!O30</f>
        <v>1.21</v>
      </c>
      <c r="G21" s="251">
        <v>10</v>
      </c>
      <c r="H21" s="117"/>
      <c r="I21" s="137">
        <v>20</v>
      </c>
      <c r="J21" s="218" t="str">
        <f>Лист1!C63</f>
        <v>Оцин. 1,4*1250*2500</v>
      </c>
      <c r="K21" s="137">
        <f>Лист1!D63</f>
        <v>34.15</v>
      </c>
      <c r="L21" s="137">
        <f>Лист1!F63</f>
        <v>3141.7999999999997</v>
      </c>
      <c r="M21" s="137">
        <f>Лист1!G63</f>
        <v>92</v>
      </c>
      <c r="N21" s="117"/>
      <c r="O21" s="117"/>
      <c r="P21" s="137">
        <v>4</v>
      </c>
      <c r="Q21" s="496" t="str">
        <f>Лист2!Q99</f>
        <v>Пров (2,8) оцин (50 кг)</v>
      </c>
      <c r="R21" s="497"/>
      <c r="S21" s="137">
        <f>Лист2!R99</f>
        <v>88</v>
      </c>
      <c r="T21" s="254"/>
      <c r="U21" s="254"/>
      <c r="V21" s="106" t="str">
        <f>Лист1!X44</f>
        <v>Полимер 8017 Рул 0,45*1250 мат.</v>
      </c>
    </row>
    <row r="22" spans="1:22" ht="19.95" customHeight="1" x14ac:dyDescent="0.45">
      <c r="A22" s="137">
        <v>20</v>
      </c>
      <c r="B22" s="137" t="s">
        <v>203</v>
      </c>
      <c r="C22" s="138">
        <v>11.75</v>
      </c>
      <c r="D22" s="259">
        <f>Лист1!M31</f>
        <v>134.30000000000001</v>
      </c>
      <c r="E22" s="137">
        <f>Лист1!N31</f>
        <v>85</v>
      </c>
      <c r="F22" s="138">
        <f>Лист1!O31</f>
        <v>1.58</v>
      </c>
      <c r="G22" s="251">
        <v>10</v>
      </c>
      <c r="H22" s="117"/>
      <c r="I22" s="137">
        <v>21</v>
      </c>
      <c r="J22" s="218" t="str">
        <f>Лист1!C64</f>
        <v>Оцин. 1,5*1250*2500</v>
      </c>
      <c r="K22" s="137">
        <f>Лист1!D64</f>
        <v>39.33</v>
      </c>
      <c r="L22" s="137">
        <f>Лист1!F64</f>
        <v>3618.3599999999997</v>
      </c>
      <c r="M22" s="137">
        <f>Лист1!G64</f>
        <v>92</v>
      </c>
      <c r="N22" s="254"/>
      <c r="O22" s="254"/>
      <c r="P22" s="137">
        <v>5</v>
      </c>
      <c r="Q22" s="496" t="str">
        <f>Лист2!Q100</f>
        <v>Пров (4,0) оцин (50 кг)</v>
      </c>
      <c r="R22" s="497"/>
      <c r="S22" s="137">
        <f>Лист2!R100</f>
        <v>88</v>
      </c>
      <c r="T22" s="254"/>
      <c r="U22" s="254"/>
      <c r="V22" s="106" t="str">
        <f>Лист1!X45</f>
        <v>Полимер 8019 Рул 0,45*1250 мат.</v>
      </c>
    </row>
    <row r="23" spans="1:22" ht="19.95" customHeight="1" x14ac:dyDescent="0.45">
      <c r="A23" s="230">
        <v>21</v>
      </c>
      <c r="B23" s="137" t="str">
        <f>Лист1!K32</f>
        <v>Арм 18 AI</v>
      </c>
      <c r="C23" s="137">
        <f>Лист1!L32</f>
        <v>11.75</v>
      </c>
      <c r="D23" s="137">
        <f>Лист1!M32</f>
        <v>170</v>
      </c>
      <c r="E23" s="137">
        <f>Лист1!N32</f>
        <v>85</v>
      </c>
      <c r="F23" s="232">
        <f>Лист1!O32</f>
        <v>2</v>
      </c>
      <c r="G23" s="251">
        <v>10</v>
      </c>
      <c r="H23" s="251"/>
      <c r="I23" s="137">
        <v>22</v>
      </c>
      <c r="J23" s="218" t="str">
        <f>Лист1!C65</f>
        <v>Оцин. 1,95*1250*2500</v>
      </c>
      <c r="K23" s="137">
        <f>Лист1!D65</f>
        <v>46.27</v>
      </c>
      <c r="L23" s="137">
        <f>Лист1!F65</f>
        <v>4256.84</v>
      </c>
      <c r="M23" s="137">
        <f>Лист1!G65</f>
        <v>92</v>
      </c>
      <c r="N23" s="254"/>
      <c r="O23" s="254"/>
      <c r="P23" s="214" t="s">
        <v>0</v>
      </c>
      <c r="Q23" s="483" t="s">
        <v>449</v>
      </c>
      <c r="R23" s="483"/>
      <c r="S23" s="483"/>
      <c r="T23" s="254"/>
      <c r="U23" s="254"/>
      <c r="V23" s="106" t="str">
        <f>Лист1!X46</f>
        <v>Полимер 9005 Рул 0,45*1250 мат.</v>
      </c>
    </row>
    <row r="24" spans="1:22" ht="19.95" customHeight="1" x14ac:dyDescent="0.45">
      <c r="A24" s="137">
        <v>22</v>
      </c>
      <c r="B24" s="137" t="s">
        <v>204</v>
      </c>
      <c r="C24" s="138">
        <f>Лист1!L33</f>
        <v>11.75</v>
      </c>
      <c r="D24" s="259">
        <f>Лист1!M33</f>
        <v>209.95000000000002</v>
      </c>
      <c r="E24" s="137">
        <f>Лист1!N33</f>
        <v>85</v>
      </c>
      <c r="F24" s="138">
        <f>Лист1!O33</f>
        <v>2.4700000000000002</v>
      </c>
      <c r="G24" s="251">
        <v>20</v>
      </c>
      <c r="H24" s="251"/>
      <c r="I24" s="137">
        <v>23</v>
      </c>
      <c r="J24" s="218" t="str">
        <f>Лист1!C66</f>
        <v>Оцин. 2,0*1250*2500</v>
      </c>
      <c r="K24" s="137">
        <f>Лист1!D66</f>
        <v>47.9</v>
      </c>
      <c r="L24" s="137">
        <f>Лист1!F66</f>
        <v>4406.8</v>
      </c>
      <c r="M24" s="137">
        <f>Лист1!G66</f>
        <v>92</v>
      </c>
      <c r="N24" s="254"/>
      <c r="O24" s="254"/>
      <c r="P24" s="137">
        <v>1</v>
      </c>
      <c r="Q24" s="491" t="str">
        <f>Лист1!S65</f>
        <v>Пров (1,5) Рос.</v>
      </c>
      <c r="R24" s="491"/>
      <c r="S24" s="137">
        <f>SUMPRODUCT(Лист1!T65)</f>
        <v>117</v>
      </c>
      <c r="T24" s="254"/>
      <c r="U24" s="254"/>
      <c r="V24" s="214" t="str">
        <f>Лист1!X47</f>
        <v>Рулоны Казахстан</v>
      </c>
    </row>
    <row r="25" spans="1:22" ht="19.95" customHeight="1" x14ac:dyDescent="0.45">
      <c r="A25" s="138">
        <v>23</v>
      </c>
      <c r="B25" s="137" t="s">
        <v>205</v>
      </c>
      <c r="C25" s="138">
        <f>Лист1!L34</f>
        <v>11.75</v>
      </c>
      <c r="D25" s="259">
        <f>Лист1!M34</f>
        <v>253.3</v>
      </c>
      <c r="E25" s="137">
        <f>Лист1!N34</f>
        <v>85</v>
      </c>
      <c r="F25" s="138">
        <f>Лист1!O34</f>
        <v>2.98</v>
      </c>
      <c r="G25" s="251">
        <v>20</v>
      </c>
      <c r="H25" s="251"/>
      <c r="I25" s="260" t="s">
        <v>0</v>
      </c>
      <c r="J25" s="261" t="s">
        <v>108</v>
      </c>
      <c r="K25" s="221" t="str">
        <f>Лист1!N40</f>
        <v>Кол-во/кг</v>
      </c>
      <c r="L25" s="468" t="s">
        <v>577</v>
      </c>
      <c r="M25" s="469"/>
      <c r="N25" s="254"/>
      <c r="O25" s="254"/>
      <c r="P25" s="137">
        <v>2</v>
      </c>
      <c r="Q25" s="491" t="str">
        <f>Лист1!S66</f>
        <v>Пров (1,7) Рос.</v>
      </c>
      <c r="R25" s="491"/>
      <c r="S25" s="137">
        <f>SUMPRODUCT(Лист1!T66)</f>
        <v>117</v>
      </c>
      <c r="T25" s="254"/>
      <c r="U25" s="254"/>
      <c r="V25" s="106" t="str">
        <f>Лист1!X49</f>
        <v>Оцин 0,3*1000</v>
      </c>
    </row>
    <row r="26" spans="1:22" ht="19.95" customHeight="1" x14ac:dyDescent="0.45">
      <c r="A26" s="137">
        <v>24</v>
      </c>
      <c r="B26" s="137" t="s">
        <v>245</v>
      </c>
      <c r="C26" s="138">
        <f>Лист1!L35</f>
        <v>11.75</v>
      </c>
      <c r="D26" s="259">
        <f>Лист1!M35</f>
        <v>327.25</v>
      </c>
      <c r="E26" s="137">
        <f>Лист1!N35</f>
        <v>85</v>
      </c>
      <c r="F26" s="138">
        <f>Лист1!O35</f>
        <v>3.85</v>
      </c>
      <c r="G26" s="251">
        <v>20</v>
      </c>
      <c r="H26" s="251"/>
      <c r="I26" s="260">
        <v>1</v>
      </c>
      <c r="J26" s="470" t="str">
        <f>Лист1!J42</f>
        <v>ОСП МУРОМ</v>
      </c>
      <c r="K26" s="471"/>
      <c r="L26" s="471"/>
      <c r="M26" s="472"/>
      <c r="N26" s="254"/>
      <c r="O26" s="254"/>
      <c r="P26" s="137">
        <v>3</v>
      </c>
      <c r="Q26" s="491" t="str">
        <f>Лист1!S67</f>
        <v>Пров (1,8) Рос.</v>
      </c>
      <c r="R26" s="491"/>
      <c r="S26" s="137">
        <f>SUMPRODUCT(Лист1!T67)</f>
        <v>116</v>
      </c>
      <c r="T26" s="254"/>
      <c r="U26" s="254"/>
      <c r="V26" s="106" t="str">
        <f>Лист1!X50</f>
        <v>Оцин 0,35*1000</v>
      </c>
    </row>
    <row r="27" spans="1:22" ht="19.95" customHeight="1" x14ac:dyDescent="0.45">
      <c r="A27" s="230">
        <v>25</v>
      </c>
      <c r="B27" s="137" t="s">
        <v>241</v>
      </c>
      <c r="C27" s="138">
        <f>Лист1!L36</f>
        <v>11.75</v>
      </c>
      <c r="D27" s="259">
        <f>Лист1!M36</f>
        <v>410.55</v>
      </c>
      <c r="E27" s="137">
        <f>Лист1!N36</f>
        <v>85</v>
      </c>
      <c r="F27" s="138">
        <f>Лист1!O36</f>
        <v>4.83</v>
      </c>
      <c r="G27" s="251">
        <v>20</v>
      </c>
      <c r="H27" s="251"/>
      <c r="I27" s="260">
        <v>2</v>
      </c>
      <c r="J27" s="261" t="str">
        <f>Лист1!K43</f>
        <v>6,0*1250*2500</v>
      </c>
      <c r="K27" s="260" t="str">
        <f>Лист1!N43</f>
        <v>112шт. 12,19</v>
      </c>
      <c r="L27" s="468">
        <f>Лист1!O43</f>
        <v>690</v>
      </c>
      <c r="M27" s="469"/>
      <c r="N27" s="254"/>
      <c r="O27" s="254"/>
      <c r="P27" s="137">
        <v>4</v>
      </c>
      <c r="Q27" s="491" t="str">
        <f>Лист1!S68</f>
        <v>Пров (1,9) Рос.</v>
      </c>
      <c r="R27" s="491"/>
      <c r="S27" s="137">
        <f>SUMPRODUCT(Лист1!T68)</f>
        <v>116</v>
      </c>
      <c r="T27" s="254"/>
      <c r="U27" s="254"/>
      <c r="V27" s="106" t="str">
        <f>Лист1!X51</f>
        <v>Оцин 0,35*1250</v>
      </c>
    </row>
    <row r="28" spans="1:22" ht="19.95" customHeight="1" x14ac:dyDescent="0.45">
      <c r="A28" s="137">
        <v>26</v>
      </c>
      <c r="B28" s="137" t="s">
        <v>279</v>
      </c>
      <c r="C28" s="138">
        <f>Лист1!L37</f>
        <v>11.75</v>
      </c>
      <c r="D28" s="259">
        <f>Лист1!M37</f>
        <v>536.35</v>
      </c>
      <c r="E28" s="137">
        <f>Лист1!N37</f>
        <v>85</v>
      </c>
      <c r="F28" s="262">
        <f>Лист1!O37</f>
        <v>6.31</v>
      </c>
      <c r="G28" s="251">
        <v>20</v>
      </c>
      <c r="H28" s="251"/>
      <c r="I28" s="260">
        <v>3</v>
      </c>
      <c r="J28" s="261" t="str">
        <f>Лист1!K44</f>
        <v>8,0*1250*2500</v>
      </c>
      <c r="K28" s="260" t="str">
        <f>Лист1!N44</f>
        <v>81шт. 16,26</v>
      </c>
      <c r="L28" s="468">
        <f>Лист1!O44</f>
        <v>760</v>
      </c>
      <c r="M28" s="469"/>
      <c r="N28" s="254"/>
      <c r="O28" s="254"/>
      <c r="P28" s="137">
        <v>5</v>
      </c>
      <c r="Q28" s="491" t="str">
        <f>Лист1!S70</f>
        <v>Пров (2,1) Рос.</v>
      </c>
      <c r="R28" s="491"/>
      <c r="S28" s="137">
        <f>SUMPRODUCT(Лист1!T70)</f>
        <v>114</v>
      </c>
      <c r="T28" s="254"/>
      <c r="U28" s="254"/>
      <c r="V28" s="106" t="str">
        <f>Лист1!X52</f>
        <v>Оцин 0,4*1000</v>
      </c>
    </row>
    <row r="29" spans="1:22" ht="19.95" customHeight="1" x14ac:dyDescent="0.45">
      <c r="A29" s="480" t="s">
        <v>454</v>
      </c>
      <c r="B29" s="481"/>
      <c r="C29" s="481"/>
      <c r="D29" s="481"/>
      <c r="E29" s="481"/>
      <c r="F29" s="482"/>
      <c r="G29" s="117"/>
      <c r="H29" s="251"/>
      <c r="I29" s="260">
        <v>4</v>
      </c>
      <c r="J29" s="261" t="str">
        <f>Лист1!K45</f>
        <v>9,0*1250*2500</v>
      </c>
      <c r="K29" s="260" t="str">
        <f>Лист1!N45</f>
        <v>72шт. 18,28</v>
      </c>
      <c r="L29" s="468">
        <f>Лист1!O45</f>
        <v>850</v>
      </c>
      <c r="M29" s="469"/>
      <c r="N29" s="254"/>
      <c r="O29" s="254"/>
      <c r="P29" s="137">
        <v>6</v>
      </c>
      <c r="Q29" s="491" t="str">
        <f>Лист1!S71</f>
        <v>Пров (2,3) Рос.</v>
      </c>
      <c r="R29" s="491"/>
      <c r="S29" s="137">
        <f>SUMPRODUCT(Лист1!T71)</f>
        <v>114</v>
      </c>
      <c r="T29" s="254"/>
      <c r="U29" s="254"/>
      <c r="V29" s="106" t="str">
        <f>Лист1!X53</f>
        <v>Оцин 0,4*1250</v>
      </c>
    </row>
    <row r="30" spans="1:22" ht="19.95" customHeight="1" x14ac:dyDescent="0.45">
      <c r="A30" s="137" t="s">
        <v>109</v>
      </c>
      <c r="B30" s="137" t="s">
        <v>108</v>
      </c>
      <c r="C30" s="137" t="s">
        <v>149</v>
      </c>
      <c r="D30" s="137" t="s">
        <v>418</v>
      </c>
      <c r="E30" s="137" t="s">
        <v>151</v>
      </c>
      <c r="F30" s="137" t="s">
        <v>152</v>
      </c>
      <c r="G30" s="251" t="s">
        <v>455</v>
      </c>
      <c r="H30" s="117"/>
      <c r="I30" s="260">
        <v>5</v>
      </c>
      <c r="J30" s="261" t="str">
        <f>Лист1!K46</f>
        <v>12,0*1250*2500</v>
      </c>
      <c r="K30" s="260" t="str">
        <f>Лист1!N46</f>
        <v>60шт. 24,37</v>
      </c>
      <c r="L30" s="468">
        <f>Лист1!O46</f>
        <v>1150</v>
      </c>
      <c r="M30" s="469"/>
      <c r="N30" s="254"/>
      <c r="O30" s="254"/>
      <c r="P30" s="137">
        <v>7</v>
      </c>
      <c r="Q30" s="491" t="str">
        <f>Лист1!S72</f>
        <v>Пров (2,4) Рос.</v>
      </c>
      <c r="R30" s="491"/>
      <c r="S30" s="137">
        <f>SUMPRODUCT(Лист1!T72)</f>
        <v>114</v>
      </c>
      <c r="T30" s="254"/>
      <c r="U30" s="254"/>
      <c r="V30" s="106" t="str">
        <f>Лист1!X54</f>
        <v>Оцин 0,45*1000</v>
      </c>
    </row>
    <row r="31" spans="1:22" ht="19.95" customHeight="1" x14ac:dyDescent="0.45">
      <c r="A31" s="137">
        <v>1</v>
      </c>
      <c r="B31" s="137" t="str">
        <f>Лист2!Q78</f>
        <v>Квадрат 10</v>
      </c>
      <c r="C31" s="137">
        <v>6</v>
      </c>
      <c r="D31" s="231">
        <f>Лист2!R78</f>
        <v>38</v>
      </c>
      <c r="E31" s="137">
        <f>Лист2!S78</f>
        <v>58</v>
      </c>
      <c r="F31" s="137">
        <v>0.65</v>
      </c>
      <c r="G31" s="251">
        <v>5</v>
      </c>
      <c r="H31" s="117"/>
      <c r="I31" s="260">
        <v>6</v>
      </c>
      <c r="J31" s="261" t="str">
        <f>Лист1!K47</f>
        <v xml:space="preserve">15,0*1250*2500 </v>
      </c>
      <c r="K31" s="260" t="str">
        <f>Лист1!N47</f>
        <v>43шт. 30,47</v>
      </c>
      <c r="L31" s="468">
        <f>Лист1!O47</f>
        <v>1390</v>
      </c>
      <c r="M31" s="469"/>
      <c r="N31" s="254"/>
      <c r="O31" s="254"/>
      <c r="P31" s="137">
        <v>8</v>
      </c>
      <c r="Q31" s="491" t="str">
        <f>Лист1!S73</f>
        <v>Пров (2,5) Рос.</v>
      </c>
      <c r="R31" s="491"/>
      <c r="S31" s="137">
        <f>SUMPRODUCT(Лист1!T73)</f>
        <v>114</v>
      </c>
      <c r="T31" s="254"/>
      <c r="U31" s="254"/>
      <c r="V31" s="106" t="str">
        <f>Лист1!X55</f>
        <v>Оцин 0,45*1250</v>
      </c>
    </row>
    <row r="32" spans="1:22" ht="19.95" customHeight="1" x14ac:dyDescent="0.45">
      <c r="A32" s="137">
        <v>2</v>
      </c>
      <c r="B32" s="137" t="str">
        <f>Лист2!Q79</f>
        <v>Квадрат 12</v>
      </c>
      <c r="C32" s="137">
        <v>6</v>
      </c>
      <c r="D32" s="231">
        <f>Лист2!R79</f>
        <v>55</v>
      </c>
      <c r="E32" s="137">
        <f>Лист2!S79</f>
        <v>58</v>
      </c>
      <c r="F32" s="232">
        <v>0.95</v>
      </c>
      <c r="G32" s="251">
        <v>5</v>
      </c>
      <c r="H32" s="251"/>
      <c r="I32" s="260">
        <v>7</v>
      </c>
      <c r="J32" s="261" t="str">
        <f>Лист1!K48</f>
        <v>18,0*1250*2500</v>
      </c>
      <c r="K32" s="260" t="str">
        <f>Лист1!N48</f>
        <v>36шт. 36,56</v>
      </c>
      <c r="L32" s="468">
        <f>Лист1!O48</f>
        <v>1670</v>
      </c>
      <c r="M32" s="469"/>
      <c r="N32" s="254"/>
      <c r="O32" s="254"/>
      <c r="P32" s="137">
        <v>9</v>
      </c>
      <c r="Q32" s="491" t="str">
        <f>Лист1!S74</f>
        <v>Пров (2,7) Рос.</v>
      </c>
      <c r="R32" s="491"/>
      <c r="S32" s="137">
        <f>SUMPRODUCT(Лист1!T74)</f>
        <v>114</v>
      </c>
      <c r="T32" s="254"/>
      <c r="U32" s="254"/>
      <c r="V32" s="106" t="str">
        <f>Лист1!X56</f>
        <v>Оцин 0,5*1000</v>
      </c>
    </row>
    <row r="33" spans="1:22" ht="19.95" customHeight="1" x14ac:dyDescent="0.45">
      <c r="A33" s="137">
        <v>3</v>
      </c>
      <c r="B33" s="137" t="str">
        <f>Лист2!Q80</f>
        <v>Полоса 40(4,0)</v>
      </c>
      <c r="C33" s="137">
        <v>6</v>
      </c>
      <c r="D33" s="231">
        <f>Лист2!R80</f>
        <v>77</v>
      </c>
      <c r="E33" s="137">
        <f>Лист2!S80</f>
        <v>70</v>
      </c>
      <c r="F33" s="263">
        <v>1.1000000000000001</v>
      </c>
      <c r="G33" s="251">
        <v>5</v>
      </c>
      <c r="H33" s="251"/>
      <c r="I33" s="260">
        <v>8</v>
      </c>
      <c r="J33" s="261" t="str">
        <f>Лист1!K49</f>
        <v>22,0*1250*2500</v>
      </c>
      <c r="K33" s="260" t="str">
        <f>Лист1!N49</f>
        <v>29шт. 44,69</v>
      </c>
      <c r="L33" s="468">
        <f>Лист1!O49</f>
        <v>2100</v>
      </c>
      <c r="M33" s="469"/>
      <c r="N33" s="254"/>
      <c r="O33" s="254"/>
      <c r="P33" s="137">
        <v>10</v>
      </c>
      <c r="Q33" s="491" t="str">
        <f>Лист1!S75</f>
        <v>Пров (3,0) Рос.</v>
      </c>
      <c r="R33" s="491"/>
      <c r="S33" s="137">
        <f>SUMPRODUCT(Лист1!T75)</f>
        <v>114</v>
      </c>
      <c r="T33" s="254"/>
      <c r="U33" s="254"/>
      <c r="V33" s="106" t="str">
        <f>Лист1!X57</f>
        <v>Оцин 0,5*1250</v>
      </c>
    </row>
    <row r="34" spans="1:22" ht="19.95" customHeight="1" x14ac:dyDescent="0.45">
      <c r="A34" s="137">
        <v>4</v>
      </c>
      <c r="B34" s="137" t="str">
        <f>Лист2!Q81</f>
        <v>Полоса 50(4,0)</v>
      </c>
      <c r="C34" s="137">
        <v>6</v>
      </c>
      <c r="D34" s="231">
        <f>Лист2!R81</f>
        <v>95</v>
      </c>
      <c r="E34" s="137">
        <f>Лист2!S81</f>
        <v>66</v>
      </c>
      <c r="F34" s="263">
        <v>1.45</v>
      </c>
      <c r="G34" s="251">
        <v>5</v>
      </c>
      <c r="H34" s="251"/>
      <c r="I34" s="260">
        <v>9</v>
      </c>
      <c r="J34" s="261" t="str">
        <f>Лист1!K50</f>
        <v>9,0*1220*2440</v>
      </c>
      <c r="K34" s="260" t="str">
        <f>Лист1!N50</f>
        <v>72шт. 17,41</v>
      </c>
      <c r="L34" s="468">
        <f>Лист1!O50</f>
        <v>760</v>
      </c>
      <c r="M34" s="469"/>
      <c r="N34" s="254"/>
      <c r="O34" s="254"/>
      <c r="P34" s="214" t="s">
        <v>0</v>
      </c>
      <c r="Q34" s="492" t="s">
        <v>668</v>
      </c>
      <c r="R34" s="493"/>
      <c r="S34" s="494"/>
      <c r="T34" s="254"/>
      <c r="U34" s="254"/>
      <c r="V34" s="106" t="str">
        <f>Лист1!X58</f>
        <v>Оцин 0,7*1250</v>
      </c>
    </row>
    <row r="35" spans="1:22" ht="19.95" customHeight="1" x14ac:dyDescent="0.45">
      <c r="A35" s="137">
        <v>5</v>
      </c>
      <c r="B35" s="137" t="str">
        <f>Лист2!Q82</f>
        <v>Уголок 30х30х2,0</v>
      </c>
      <c r="C35" s="137">
        <v>6</v>
      </c>
      <c r="D35" s="231">
        <f>Лист2!R82</f>
        <v>55.25</v>
      </c>
      <c r="E35" s="137">
        <f>Лист2!S82</f>
        <v>65</v>
      </c>
      <c r="F35" s="262">
        <v>0.85</v>
      </c>
      <c r="G35" s="251">
        <v>5</v>
      </c>
      <c r="H35" s="251"/>
      <c r="I35" s="260">
        <v>10</v>
      </c>
      <c r="J35" s="470" t="str">
        <f>Лист1!J51</f>
        <v xml:space="preserve">ОСП ЛЕСТОН  КР </v>
      </c>
      <c r="K35" s="471"/>
      <c r="L35" s="471"/>
      <c r="M35" s="472"/>
      <c r="N35" s="254"/>
      <c r="O35" s="254"/>
      <c r="P35" s="137">
        <v>1</v>
      </c>
      <c r="Q35" s="491" t="s">
        <v>669</v>
      </c>
      <c r="R35" s="491"/>
      <c r="S35" s="137">
        <v>74</v>
      </c>
      <c r="T35" s="254"/>
      <c r="U35" s="254"/>
      <c r="V35" s="106" t="str">
        <f>Лист1!X59</f>
        <v>Оцин 1,0*1250</v>
      </c>
    </row>
    <row r="36" spans="1:22" ht="19.95" customHeight="1" x14ac:dyDescent="0.45">
      <c r="A36" s="137">
        <v>6</v>
      </c>
      <c r="B36" s="137" t="str">
        <f>Лист2!Q83</f>
        <v>Уголок 40х40х2,2</v>
      </c>
      <c r="C36" s="137">
        <v>6</v>
      </c>
      <c r="D36" s="231">
        <f>Лист2!R83</f>
        <v>65</v>
      </c>
      <c r="E36" s="137">
        <f>Лист2!S83</f>
        <v>65</v>
      </c>
      <c r="F36" s="232">
        <v>1</v>
      </c>
      <c r="G36" s="251">
        <v>5</v>
      </c>
      <c r="H36" s="251"/>
      <c r="I36" s="260">
        <v>11</v>
      </c>
      <c r="J36" s="261" t="str">
        <f>Лист1!K52</f>
        <v>9,0*1250*2500</v>
      </c>
      <c r="K36" s="260" t="str">
        <f>Лист1!N52</f>
        <v>80шт. 17</v>
      </c>
      <c r="L36" s="468">
        <f>Лист1!O52</f>
        <v>680</v>
      </c>
      <c r="M36" s="469"/>
      <c r="N36" s="254"/>
      <c r="O36" s="254"/>
      <c r="P36" s="137">
        <v>2</v>
      </c>
      <c r="Q36" s="491" t="s">
        <v>670</v>
      </c>
      <c r="R36" s="491"/>
      <c r="S36" s="137">
        <v>74</v>
      </c>
      <c r="T36" s="254"/>
      <c r="U36" s="254"/>
      <c r="V36" s="106" t="str">
        <f>Лист1!X60</f>
        <v>Оцин 1,2*1250</v>
      </c>
    </row>
    <row r="37" spans="1:22" ht="19.95" customHeight="1" x14ac:dyDescent="0.45">
      <c r="A37" s="137">
        <v>7</v>
      </c>
      <c r="B37" s="137" t="str">
        <f>Лист2!Q84</f>
        <v>Уголок 50х50х2,5</v>
      </c>
      <c r="C37" s="137">
        <v>6</v>
      </c>
      <c r="D37" s="231">
        <f>Лист2!R84</f>
        <v>110.5</v>
      </c>
      <c r="E37" s="137">
        <f>Лист2!S84</f>
        <v>65</v>
      </c>
      <c r="F37" s="232">
        <v>1.7</v>
      </c>
      <c r="G37" s="251">
        <v>5</v>
      </c>
      <c r="H37" s="251"/>
      <c r="I37" s="260">
        <v>12</v>
      </c>
      <c r="J37" s="261" t="str">
        <f>Лист1!K53</f>
        <v>12,0*1250*2500</v>
      </c>
      <c r="K37" s="260" t="str">
        <f>Лист1!N53</f>
        <v>70шт. 20</v>
      </c>
      <c r="L37" s="468">
        <f>Лист1!O53</f>
        <v>980</v>
      </c>
      <c r="M37" s="469"/>
      <c r="N37" s="254"/>
      <c r="O37" s="254"/>
      <c r="P37" s="137">
        <v>3</v>
      </c>
      <c r="Q37" s="491" t="s">
        <v>671</v>
      </c>
      <c r="R37" s="491"/>
      <c r="S37" s="137">
        <v>74</v>
      </c>
      <c r="T37" s="254"/>
      <c r="U37" s="254"/>
      <c r="V37" s="106" t="str">
        <f>Лист1!X61</f>
        <v xml:space="preserve">Полимер 1015 Рул 0,4*1250 </v>
      </c>
    </row>
    <row r="38" spans="1:22" ht="19.95" customHeight="1" x14ac:dyDescent="0.45">
      <c r="A38" s="137">
        <v>8</v>
      </c>
      <c r="B38" s="137" t="str">
        <f>Лист2!Q85</f>
        <v>Уголок 50х50х3,0</v>
      </c>
      <c r="C38" s="137">
        <v>6</v>
      </c>
      <c r="D38" s="231">
        <f>Лист2!R85</f>
        <v>130</v>
      </c>
      <c r="E38" s="137">
        <f>Лист2!S85</f>
        <v>65</v>
      </c>
      <c r="F38" s="137">
        <v>2</v>
      </c>
      <c r="G38" s="251">
        <v>5</v>
      </c>
      <c r="H38" s="251"/>
      <c r="I38" s="260">
        <v>13</v>
      </c>
      <c r="J38" s="470" t="str">
        <f>Лист1!J54</f>
        <v>ОСП ЛАТАТ</v>
      </c>
      <c r="K38" s="471"/>
      <c r="L38" s="471"/>
      <c r="M38" s="472"/>
      <c r="N38" s="254"/>
      <c r="O38" s="254"/>
      <c r="P38" s="137">
        <v>4</v>
      </c>
      <c r="Q38" s="491" t="s">
        <v>672</v>
      </c>
      <c r="R38" s="491"/>
      <c r="S38" s="137">
        <v>74</v>
      </c>
      <c r="T38" s="254"/>
      <c r="U38" s="254"/>
      <c r="V38" s="106" t="str">
        <f>Лист1!X62</f>
        <v xml:space="preserve">Полимер 1015 Рул 0,45*1250 </v>
      </c>
    </row>
    <row r="39" spans="1:22" ht="19.95" customHeight="1" x14ac:dyDescent="0.45">
      <c r="A39" s="137">
        <v>9</v>
      </c>
      <c r="B39" s="137" t="str">
        <f>Лист2!Q86</f>
        <v>Хомут</v>
      </c>
      <c r="C39" s="138" t="s">
        <v>236</v>
      </c>
      <c r="D39" s="473">
        <f>Лист2!R86</f>
        <v>75</v>
      </c>
      <c r="E39" s="474"/>
      <c r="F39" s="138">
        <v>0.22</v>
      </c>
      <c r="G39" s="251">
        <v>5</v>
      </c>
      <c r="H39" s="251"/>
      <c r="I39" s="260">
        <v>14</v>
      </c>
      <c r="J39" s="261" t="str">
        <f>Лист1!K55</f>
        <v>9,0*1250*2500</v>
      </c>
      <c r="K39" s="260" t="str">
        <f>Лист1!N55</f>
        <v>72шт. 18,28</v>
      </c>
      <c r="L39" s="468">
        <f>Лист1!O55</f>
        <v>770</v>
      </c>
      <c r="M39" s="469"/>
      <c r="N39" s="254"/>
      <c r="O39" s="254"/>
      <c r="P39" s="264">
        <v>5</v>
      </c>
      <c r="Q39" s="485" t="s">
        <v>676</v>
      </c>
      <c r="R39" s="486"/>
      <c r="S39" s="215">
        <v>155</v>
      </c>
      <c r="T39" s="254"/>
      <c r="U39" s="254"/>
      <c r="V39" s="106" t="str">
        <f>Лист1!X63</f>
        <v>Полимер 3005 Рул 0,4*1250</v>
      </c>
    </row>
    <row r="40" spans="1:22" ht="19.95" customHeight="1" x14ac:dyDescent="0.45">
      <c r="A40" s="137">
        <v>10</v>
      </c>
      <c r="B40" s="137" t="str">
        <f>Лист2!Q87</f>
        <v>Неконд.</v>
      </c>
      <c r="C40" s="137" t="s">
        <v>236</v>
      </c>
      <c r="D40" s="473">
        <f>Лист2!R87</f>
        <v>70</v>
      </c>
      <c r="E40" s="474"/>
      <c r="F40" s="138">
        <v>0.32</v>
      </c>
      <c r="G40" s="251">
        <v>5</v>
      </c>
      <c r="H40" s="251"/>
      <c r="I40" s="260">
        <v>15</v>
      </c>
      <c r="J40" s="261" t="str">
        <f>Лист1!K56</f>
        <v>12,0*1250*2500</v>
      </c>
      <c r="K40" s="260" t="str">
        <f>Лист1!N56</f>
        <v>56шт. 22,1</v>
      </c>
      <c r="L40" s="468">
        <f>Лист1!O56</f>
        <v>1060</v>
      </c>
      <c r="M40" s="469"/>
      <c r="N40" s="254"/>
      <c r="O40" s="254"/>
      <c r="P40" s="137">
        <v>6</v>
      </c>
      <c r="Q40" s="484" t="s">
        <v>276</v>
      </c>
      <c r="R40" s="484"/>
      <c r="S40" s="231">
        <f>Лист2!R86</f>
        <v>75</v>
      </c>
      <c r="T40" s="254"/>
      <c r="U40" s="254"/>
      <c r="V40" s="106" t="str">
        <f>Лист1!X64</f>
        <v>Полимер 3005 Рул 0,45*1250</v>
      </c>
    </row>
    <row r="41" spans="1:22" ht="19.95" customHeight="1" x14ac:dyDescent="0.45">
      <c r="A41" s="137">
        <v>11</v>
      </c>
      <c r="B41" s="137" t="str">
        <f>Лист2!Q88</f>
        <v>МК. 10 A1 арматура Кыргызстан</v>
      </c>
      <c r="C41" s="137">
        <v>11.75</v>
      </c>
      <c r="D41" s="231">
        <f>Лист2!R88</f>
        <v>42.78</v>
      </c>
      <c r="E41" s="137">
        <f>Лист2!S88</f>
        <v>69</v>
      </c>
      <c r="F41" s="138">
        <v>0.62</v>
      </c>
      <c r="G41" s="251">
        <v>10</v>
      </c>
      <c r="H41" s="251"/>
      <c r="I41" s="260">
        <v>16</v>
      </c>
      <c r="J41" s="470" t="str">
        <f>Лист1!K57</f>
        <v>СВЕЗА, Ультра плай Ламин.Фанера</v>
      </c>
      <c r="K41" s="471"/>
      <c r="L41" s="471"/>
      <c r="M41" s="472"/>
      <c r="N41" s="254"/>
      <c r="O41" s="254"/>
      <c r="P41" s="137">
        <v>7</v>
      </c>
      <c r="Q41" s="484" t="s">
        <v>277</v>
      </c>
      <c r="R41" s="484"/>
      <c r="S41" s="231">
        <f>Лист2!R87</f>
        <v>70</v>
      </c>
      <c r="T41" s="254"/>
      <c r="U41" s="254"/>
      <c r="V41" s="106" t="str">
        <f>Лист1!X65</f>
        <v>Полимер 5005 Рул 0,4*1250</v>
      </c>
    </row>
    <row r="42" spans="1:22" ht="19.95" customHeight="1" x14ac:dyDescent="0.45">
      <c r="A42" s="137">
        <v>12</v>
      </c>
      <c r="B42" s="137" t="str">
        <f>Лист2!Q89</f>
        <v>МК. 10 арматура Кыргызстан</v>
      </c>
      <c r="C42" s="137">
        <v>11.75</v>
      </c>
      <c r="D42" s="231">
        <f>Лист2!R89</f>
        <v>42.16</v>
      </c>
      <c r="E42" s="137">
        <f>Лист2!S89</f>
        <v>68</v>
      </c>
      <c r="F42" s="137">
        <v>0.62</v>
      </c>
      <c r="G42" s="251">
        <v>10</v>
      </c>
      <c r="H42" s="251"/>
      <c r="I42" s="260">
        <v>17</v>
      </c>
      <c r="J42" s="261" t="str">
        <f>Лист1!K58</f>
        <v xml:space="preserve"> СВЕЗА 18,0*1220*2440</v>
      </c>
      <c r="K42" s="260" t="str">
        <f>Лист1!N58</f>
        <v>22шт. 34,83</v>
      </c>
      <c r="L42" s="468">
        <f>Лист1!O58</f>
        <v>3250</v>
      </c>
      <c r="M42" s="469"/>
      <c r="N42" s="254"/>
      <c r="O42" s="254"/>
      <c r="P42" s="254"/>
      <c r="Q42" s="254"/>
      <c r="R42" s="254"/>
      <c r="S42" s="254"/>
      <c r="T42" s="254"/>
      <c r="U42" s="254"/>
      <c r="V42" s="106" t="str">
        <f>Лист1!X66</f>
        <v>Полимер 5005 Рул 0,45*1250</v>
      </c>
    </row>
    <row r="43" spans="1:22" ht="19.95" customHeight="1" x14ac:dyDescent="0.45">
      <c r="A43" s="137">
        <v>13</v>
      </c>
      <c r="B43" s="137" t="str">
        <f>Лист2!Q90</f>
        <v>МК. 12 арматура Кыргызстан</v>
      </c>
      <c r="C43" s="137">
        <v>11.75</v>
      </c>
      <c r="D43" s="231">
        <f>Лист2!R90</f>
        <v>58.74</v>
      </c>
      <c r="E43" s="137">
        <f>Лист2!S90</f>
        <v>66</v>
      </c>
      <c r="F43" s="137">
        <v>0.89</v>
      </c>
      <c r="G43" s="251">
        <v>10</v>
      </c>
      <c r="H43" s="251"/>
      <c r="I43" s="260">
        <v>18</v>
      </c>
      <c r="J43" s="261" t="str">
        <f>Лист1!K59</f>
        <v>Ультра плай 18,0*1220*2440</v>
      </c>
      <c r="K43" s="260" t="str">
        <f>Лист1!N59</f>
        <v>39шт. 33,3</v>
      </c>
      <c r="L43" s="468">
        <f>Лист1!O59</f>
        <v>2730</v>
      </c>
      <c r="M43" s="469"/>
      <c r="N43" s="254"/>
      <c r="O43" s="254"/>
      <c r="P43" s="254"/>
      <c r="Q43" s="255">
        <f>Лист1!S4</f>
        <v>46225</v>
      </c>
      <c r="R43" s="254"/>
      <c r="S43" s="254"/>
      <c r="T43" s="254"/>
      <c r="U43" s="254"/>
      <c r="V43" s="106" t="str">
        <f>Лист1!X67</f>
        <v>Полимер 5005 Рул 0,7*1250</v>
      </c>
    </row>
    <row r="44" spans="1:22" ht="19.95" customHeight="1" x14ac:dyDescent="0.45">
      <c r="A44" s="137">
        <v>14</v>
      </c>
      <c r="B44" s="137" t="str">
        <f>Лист2!Q91</f>
        <v>МК. 14 арматура Кыргызстан</v>
      </c>
      <c r="C44" s="137">
        <v>11.75</v>
      </c>
      <c r="D44" s="231">
        <f>Лист2!R91</f>
        <v>79.86</v>
      </c>
      <c r="E44" s="137">
        <f>Лист2!S91</f>
        <v>66</v>
      </c>
      <c r="F44" s="137">
        <v>1.21</v>
      </c>
      <c r="G44" s="251">
        <v>10</v>
      </c>
      <c r="H44" s="251"/>
      <c r="I44" s="260">
        <v>19</v>
      </c>
      <c r="J44" s="470" t="str">
        <f>Лист1!J60</f>
        <v>ПЛАЙТЕРРА Ламин. Фанера</v>
      </c>
      <c r="K44" s="471"/>
      <c r="L44" s="471"/>
      <c r="M44" s="472"/>
      <c r="N44" s="254"/>
      <c r="O44" s="254"/>
      <c r="P44" s="254"/>
      <c r="Q44" s="254"/>
      <c r="R44" s="254"/>
      <c r="S44" s="254"/>
      <c r="T44" s="254"/>
      <c r="U44" s="254"/>
      <c r="V44" s="106" t="str">
        <f>Лист1!X68</f>
        <v>Полимер 6005 Рул 0,4*1250</v>
      </c>
    </row>
    <row r="45" spans="1:22" ht="19.95" customHeight="1" x14ac:dyDescent="0.45">
      <c r="A45" s="137">
        <v>15</v>
      </c>
      <c r="B45" s="137" t="str">
        <f>Лист2!Q92</f>
        <v>МК. 16 арматура Кыргызстан</v>
      </c>
      <c r="C45" s="137">
        <v>11.75</v>
      </c>
      <c r="D45" s="231">
        <f>Лист2!R92</f>
        <v>104.28</v>
      </c>
      <c r="E45" s="137">
        <f>Лист2!S92</f>
        <v>66</v>
      </c>
      <c r="F45" s="137">
        <v>1.58</v>
      </c>
      <c r="G45" s="251">
        <v>10</v>
      </c>
      <c r="H45" s="251"/>
      <c r="I45" s="260">
        <v>20</v>
      </c>
      <c r="J45" s="261" t="str">
        <f>Лист1!K61</f>
        <v>6,5*1220*2440</v>
      </c>
      <c r="K45" s="260" t="str">
        <f>Лист1!N61</f>
        <v>60шт. 13,82</v>
      </c>
      <c r="L45" s="468">
        <f>Лист1!O61</f>
        <v>1640</v>
      </c>
      <c r="M45" s="469"/>
      <c r="N45" s="254"/>
      <c r="O45" s="254"/>
      <c r="P45" s="487" t="s">
        <v>824</v>
      </c>
      <c r="Q45" s="487"/>
      <c r="R45" s="487"/>
      <c r="S45" s="487"/>
      <c r="T45" s="487"/>
      <c r="U45" s="487"/>
      <c r="V45" s="106" t="str">
        <f>Лист1!X69</f>
        <v>Полимер 6005 Рул 0,45*1250</v>
      </c>
    </row>
    <row r="46" spans="1:22" ht="19.95" customHeight="1" x14ac:dyDescent="0.45">
      <c r="A46" s="137">
        <v>16</v>
      </c>
      <c r="B46" s="137" t="str">
        <f>Лист2!Q93</f>
        <v>МК. 18 арматура Кыргызстан</v>
      </c>
      <c r="C46" s="137">
        <v>11.75</v>
      </c>
      <c r="D46" s="231">
        <f>Лист2!R93</f>
        <v>132</v>
      </c>
      <c r="E46" s="137">
        <f>Лист2!S93</f>
        <v>66</v>
      </c>
      <c r="F46" s="232">
        <v>2</v>
      </c>
      <c r="G46" s="251">
        <v>10</v>
      </c>
      <c r="H46" s="251"/>
      <c r="I46" s="260">
        <v>21</v>
      </c>
      <c r="J46" s="261" t="str">
        <f>Лист1!K62</f>
        <v>9,0*1220*2440</v>
      </c>
      <c r="K46" s="260" t="str">
        <f>Лист1!N62</f>
        <v>44шт. 19,14</v>
      </c>
      <c r="L46" s="468">
        <f>Лист1!O62</f>
        <v>2000</v>
      </c>
      <c r="M46" s="469"/>
      <c r="N46" s="254"/>
      <c r="O46" s="254"/>
      <c r="P46" s="261">
        <v>26</v>
      </c>
      <c r="Q46" s="488" t="s">
        <v>825</v>
      </c>
      <c r="R46" s="489"/>
      <c r="S46" s="490"/>
      <c r="T46" s="260" t="s">
        <v>831</v>
      </c>
      <c r="U46" s="332">
        <v>470</v>
      </c>
      <c r="V46" s="106" t="str">
        <f>Лист1!X70</f>
        <v>7004 Полимер 0,4*1250</v>
      </c>
    </row>
    <row r="47" spans="1:22" ht="19.95" customHeight="1" x14ac:dyDescent="0.45">
      <c r="A47" s="137">
        <v>17</v>
      </c>
      <c r="B47" s="137" t="str">
        <f>Лист2!Q94</f>
        <v>МК. 20 арматура Кыргызстан</v>
      </c>
      <c r="C47" s="137">
        <v>11.75</v>
      </c>
      <c r="D47" s="231">
        <f>Лист2!R94</f>
        <v>163.02000000000001</v>
      </c>
      <c r="E47" s="137">
        <f>Лист2!S94</f>
        <v>66</v>
      </c>
      <c r="F47" s="137">
        <v>2.4700000000000002</v>
      </c>
      <c r="G47" s="251">
        <v>10</v>
      </c>
      <c r="H47" s="251"/>
      <c r="I47" s="260">
        <v>22</v>
      </c>
      <c r="J47" s="261" t="str">
        <f>Лист1!K63</f>
        <v>12,0*1220*2440</v>
      </c>
      <c r="K47" s="260" t="str">
        <f>Лист1!N63</f>
        <v>33шт. 25,52</v>
      </c>
      <c r="L47" s="468">
        <f>Лист1!O63</f>
        <v>2490</v>
      </c>
      <c r="M47" s="469"/>
      <c r="N47" s="254"/>
      <c r="O47" s="254"/>
      <c r="P47" s="261">
        <v>27</v>
      </c>
      <c r="Q47" s="488" t="s">
        <v>827</v>
      </c>
      <c r="R47" s="489"/>
      <c r="S47" s="490"/>
      <c r="T47" s="260" t="s">
        <v>832</v>
      </c>
      <c r="U47" s="332">
        <v>740</v>
      </c>
      <c r="V47" s="106" t="str">
        <f>Лист1!X71</f>
        <v>7024 Полимер 0,4*1250</v>
      </c>
    </row>
    <row r="48" spans="1:22" ht="19.95" customHeight="1" x14ac:dyDescent="0.4">
      <c r="A48" s="137">
        <v>18</v>
      </c>
      <c r="B48" s="137" t="str">
        <f>Лист2!Q95</f>
        <v>МК. 22 арматура Кыргызстан</v>
      </c>
      <c r="C48" s="137">
        <v>11.75</v>
      </c>
      <c r="D48" s="231">
        <f>Лист2!R95</f>
        <v>196.68</v>
      </c>
      <c r="E48" s="137">
        <f>Лист2!S95</f>
        <v>66</v>
      </c>
      <c r="F48" s="137">
        <v>2.98</v>
      </c>
      <c r="G48" s="251">
        <v>10</v>
      </c>
      <c r="H48" s="251"/>
      <c r="I48" s="260">
        <v>23</v>
      </c>
      <c r="J48" s="261" t="str">
        <f>Лист1!K64</f>
        <v>15,0*1220*2440</v>
      </c>
      <c r="K48" s="260" t="str">
        <f>Лист1!N64</f>
        <v>26шт. 32,69</v>
      </c>
      <c r="L48" s="468">
        <f>Лист1!O64</f>
        <v>2750</v>
      </c>
      <c r="M48" s="469"/>
      <c r="N48" s="256"/>
      <c r="O48" s="256"/>
      <c r="P48" s="261">
        <v>28</v>
      </c>
      <c r="Q48" s="488" t="s">
        <v>828</v>
      </c>
      <c r="R48" s="489"/>
      <c r="S48" s="490"/>
      <c r="T48" s="260" t="s">
        <v>833</v>
      </c>
      <c r="U48" s="332">
        <v>1060</v>
      </c>
      <c r="V48" s="106" t="str">
        <f>Лист1!X72</f>
        <v>7024 Полимер 0,45*1250</v>
      </c>
    </row>
    <row r="49" spans="1:22" ht="19.95" customHeight="1" x14ac:dyDescent="0.45">
      <c r="A49" s="254"/>
      <c r="B49" s="254"/>
      <c r="C49" s="254"/>
      <c r="D49" s="254"/>
      <c r="E49" s="254"/>
      <c r="F49" s="254"/>
      <c r="G49" s="254"/>
      <c r="H49" s="254"/>
      <c r="I49" s="260">
        <v>24</v>
      </c>
      <c r="J49" s="261" t="str">
        <f>Лист1!K65</f>
        <v>18,0*1220*2440</v>
      </c>
      <c r="K49" s="260" t="str">
        <f>Лист1!N65</f>
        <v>22шт. 36</v>
      </c>
      <c r="L49" s="468">
        <f>Лист1!O65</f>
        <v>3150</v>
      </c>
      <c r="M49" s="469"/>
      <c r="N49" s="254"/>
      <c r="O49" s="254"/>
      <c r="P49" s="261">
        <v>29</v>
      </c>
      <c r="Q49" s="488" t="s">
        <v>829</v>
      </c>
      <c r="R49" s="489"/>
      <c r="S49" s="490"/>
      <c r="T49" s="260" t="s">
        <v>834</v>
      </c>
      <c r="U49" s="332">
        <v>1430</v>
      </c>
      <c r="V49" s="106" t="str">
        <f>Лист1!X73</f>
        <v>8017 Полимер 0,4*1250</v>
      </c>
    </row>
    <row r="50" spans="1:22" ht="19.95" customHeight="1" x14ac:dyDescent="0.45">
      <c r="A50" s="254"/>
      <c r="B50" s="254"/>
      <c r="C50" s="254"/>
      <c r="D50" s="254"/>
      <c r="E50" s="254"/>
      <c r="F50" s="254"/>
      <c r="G50" s="254"/>
      <c r="H50" s="254"/>
      <c r="I50" s="260">
        <v>25</v>
      </c>
      <c r="J50" s="470" t="str">
        <f>Лист1!J66</f>
        <v xml:space="preserve">Березовая Фанера ПЛАЙТЕРРА  сорт 3/4 </v>
      </c>
      <c r="K50" s="471"/>
      <c r="L50" s="471"/>
      <c r="M50" s="472"/>
      <c r="N50" s="254"/>
      <c r="O50" s="254"/>
      <c r="P50" s="261">
        <v>30</v>
      </c>
      <c r="Q50" s="488" t="s">
        <v>830</v>
      </c>
      <c r="R50" s="489"/>
      <c r="S50" s="490"/>
      <c r="T50" s="260" t="s">
        <v>835</v>
      </c>
      <c r="U50" s="332">
        <v>1680</v>
      </c>
      <c r="V50" s="106" t="str">
        <f>Лист1!X74</f>
        <v>8017 Полимер 0,45*1250</v>
      </c>
    </row>
    <row r="51" spans="1:22" ht="19.95" customHeight="1" x14ac:dyDescent="0.45">
      <c r="A51" s="254"/>
      <c r="B51" s="254"/>
      <c r="C51" s="254"/>
      <c r="D51" s="254"/>
      <c r="E51" s="254"/>
      <c r="F51" s="254"/>
      <c r="G51" s="254"/>
      <c r="H51" s="254"/>
      <c r="I51" s="260">
        <v>26</v>
      </c>
      <c r="J51" s="261" t="str">
        <f>Лист1!K67</f>
        <v>6,5*1220*2440</v>
      </c>
      <c r="K51" s="260" t="str">
        <f>Лист1!N67</f>
        <v>65шт. 14,03</v>
      </c>
      <c r="L51" s="468">
        <f>Лист1!O67</f>
        <v>1160</v>
      </c>
      <c r="M51" s="469"/>
      <c r="N51" s="254"/>
      <c r="O51" s="254"/>
      <c r="P51" s="261">
        <v>31</v>
      </c>
      <c r="Q51" s="488" t="s">
        <v>826</v>
      </c>
      <c r="R51" s="489"/>
      <c r="S51" s="490"/>
      <c r="T51" s="260" t="s">
        <v>836</v>
      </c>
      <c r="U51" s="332">
        <v>1930</v>
      </c>
      <c r="V51" s="106" t="str">
        <f>Лист1!X75</f>
        <v>8017 Полимер 0,5*1250</v>
      </c>
    </row>
    <row r="52" spans="1:22" ht="19.95" customHeight="1" x14ac:dyDescent="0.45">
      <c r="A52" s="254"/>
      <c r="B52" s="254"/>
      <c r="C52" s="254"/>
      <c r="D52" s="254"/>
      <c r="E52" s="254"/>
      <c r="F52" s="254"/>
      <c r="G52" s="254"/>
      <c r="H52" s="254"/>
      <c r="I52" s="260">
        <v>27</v>
      </c>
      <c r="J52" s="261" t="str">
        <f>Лист1!K68</f>
        <v>9,0*1220*2440</v>
      </c>
      <c r="K52" s="260" t="str">
        <f>Лист1!N68</f>
        <v>44шт. 20,22</v>
      </c>
      <c r="L52" s="468">
        <f>Лист1!O68</f>
        <v>1550</v>
      </c>
      <c r="M52" s="469"/>
      <c r="N52" s="254"/>
      <c r="O52" s="254"/>
      <c r="P52" s="498" t="s">
        <v>794</v>
      </c>
      <c r="Q52" s="499"/>
      <c r="R52" s="499"/>
      <c r="S52" s="499"/>
      <c r="T52" s="499"/>
      <c r="U52" s="500"/>
      <c r="V52" s="106" t="str">
        <f>Лист1!X76</f>
        <v>9003 Полимер  0,4*1250</v>
      </c>
    </row>
    <row r="53" spans="1:22" ht="19.95" customHeight="1" x14ac:dyDescent="0.45">
      <c r="A53" s="254"/>
      <c r="B53" s="254"/>
      <c r="C53" s="254"/>
      <c r="D53" s="254"/>
      <c r="E53" s="254"/>
      <c r="F53" s="254"/>
      <c r="G53" s="254"/>
      <c r="H53" s="254"/>
      <c r="I53" s="260">
        <v>28</v>
      </c>
      <c r="J53" s="261" t="str">
        <f>Лист1!K69</f>
        <v>12,0*1220*2440</v>
      </c>
      <c r="K53" s="260" t="str">
        <f>Лист1!N69</f>
        <v>33шт. 25,93</v>
      </c>
      <c r="L53" s="468">
        <f>Лист1!O69</f>
        <v>1870</v>
      </c>
      <c r="M53" s="469"/>
      <c r="N53" s="254"/>
      <c r="O53" s="254"/>
      <c r="P53" s="260">
        <v>32</v>
      </c>
      <c r="Q53" s="470" t="s">
        <v>793</v>
      </c>
      <c r="R53" s="471"/>
      <c r="S53" s="472"/>
      <c r="T53" s="260">
        <v>75</v>
      </c>
      <c r="U53" s="333">
        <v>4400</v>
      </c>
      <c r="V53" s="106" t="str">
        <f>Лист1!X77</f>
        <v>9003 Полимер 0,45*1250</v>
      </c>
    </row>
    <row r="54" spans="1:22" ht="19.95" customHeight="1" x14ac:dyDescent="0.45">
      <c r="A54" s="254"/>
      <c r="B54" s="254"/>
      <c r="C54" s="254"/>
      <c r="D54" s="254"/>
      <c r="E54" s="254"/>
      <c r="F54" s="254"/>
      <c r="G54" s="254"/>
      <c r="H54" s="254"/>
      <c r="I54" s="260">
        <v>29</v>
      </c>
      <c r="J54" s="261" t="str">
        <f>Лист1!K70</f>
        <v>15,0*1220*2440</v>
      </c>
      <c r="K54" s="260" t="str">
        <f>Лист1!N70</f>
        <v>26шт. 32,53</v>
      </c>
      <c r="L54" s="468">
        <f>Лист1!O70</f>
        <v>2190</v>
      </c>
      <c r="M54" s="469"/>
      <c r="N54" s="254"/>
      <c r="O54" s="254"/>
      <c r="P54" s="254"/>
      <c r="Q54" s="254"/>
      <c r="R54" s="254"/>
      <c r="S54" s="254"/>
      <c r="T54" s="254"/>
      <c r="U54" s="254"/>
      <c r="V54" s="106" t="str">
        <f>Лист1!X78</f>
        <v>9003 Полимер 0,5*1250</v>
      </c>
    </row>
    <row r="55" spans="1:22" ht="19.95" customHeight="1" x14ac:dyDescent="0.45">
      <c r="A55" s="254"/>
      <c r="B55" s="254"/>
      <c r="C55" s="254"/>
      <c r="D55" s="254"/>
      <c r="E55" s="254"/>
      <c r="F55" s="254"/>
      <c r="G55" s="254"/>
      <c r="H55" s="254"/>
      <c r="I55" s="260">
        <v>30</v>
      </c>
      <c r="J55" s="261" t="str">
        <f>Лист1!K71</f>
        <v>18,0*1220*2440</v>
      </c>
      <c r="K55" s="260" t="str">
        <f>Лист1!N71</f>
        <v>22шт. 38,81</v>
      </c>
      <c r="L55" s="468">
        <f>Лист1!O71</f>
        <v>2550</v>
      </c>
      <c r="M55" s="469"/>
      <c r="N55" s="254"/>
      <c r="O55" s="254"/>
      <c r="P55" s="254"/>
      <c r="Q55" s="254"/>
      <c r="R55" s="254"/>
      <c r="S55" s="254"/>
      <c r="T55" s="254"/>
      <c r="U55" s="254"/>
      <c r="V55" s="254"/>
    </row>
    <row r="56" spans="1:22" ht="19.95" customHeight="1" x14ac:dyDescent="0.45">
      <c r="A56" s="254"/>
      <c r="B56" s="254"/>
      <c r="C56" s="254"/>
      <c r="D56" s="254"/>
      <c r="E56" s="254"/>
      <c r="F56" s="254"/>
      <c r="G56" s="254"/>
      <c r="H56" s="254"/>
      <c r="I56" s="260">
        <v>31</v>
      </c>
      <c r="J56" s="261" t="str">
        <f>Лист1!K72</f>
        <v>30,0*1220*2440</v>
      </c>
      <c r="K56" s="260" t="str">
        <f>Лист1!N72</f>
        <v>13шт. 58,9</v>
      </c>
      <c r="L56" s="468">
        <f>Лист1!O72</f>
        <v>4370</v>
      </c>
      <c r="M56" s="469"/>
      <c r="N56" s="254"/>
      <c r="O56" s="254"/>
      <c r="P56" s="254"/>
      <c r="Q56" s="254"/>
      <c r="R56" s="254"/>
      <c r="S56" s="254"/>
      <c r="T56" s="254"/>
      <c r="U56" s="254"/>
      <c r="V56" s="254"/>
    </row>
    <row r="57" spans="1:22" ht="19.95" customHeight="1" x14ac:dyDescent="0.45">
      <c r="A57" s="254"/>
      <c r="B57" s="254"/>
      <c r="C57" s="254"/>
      <c r="D57" s="254"/>
      <c r="E57" s="254"/>
      <c r="F57" s="254"/>
      <c r="G57" s="254"/>
      <c r="I57" s="260">
        <v>31</v>
      </c>
      <c r="J57" s="470" t="str">
        <f>Лист1!J80</f>
        <v xml:space="preserve">Шпалы дерев. пропитанные тип 2 </v>
      </c>
      <c r="K57" s="471"/>
      <c r="L57" s="471"/>
      <c r="M57" s="472"/>
    </row>
    <row r="58" spans="1:22" ht="19.95" customHeight="1" x14ac:dyDescent="0.4">
      <c r="I58" s="260">
        <v>32</v>
      </c>
      <c r="J58" s="261" t="str">
        <f>Лист1!K81</f>
        <v>160х230х2750</v>
      </c>
      <c r="K58" s="260">
        <f>Лист1!N81</f>
        <v>75</v>
      </c>
      <c r="L58" s="468">
        <f>Лист1!O81</f>
        <v>4400</v>
      </c>
      <c r="M58" s="469"/>
    </row>
  </sheetData>
  <mergeCells count="91">
    <mergeCell ref="P52:U52"/>
    <mergeCell ref="Q53:S53"/>
    <mergeCell ref="Q47:S47"/>
    <mergeCell ref="Q48:S48"/>
    <mergeCell ref="Q49:S49"/>
    <mergeCell ref="Q50:S50"/>
    <mergeCell ref="Q51:S51"/>
    <mergeCell ref="Q31:R31"/>
    <mergeCell ref="Q32:R32"/>
    <mergeCell ref="C18:D18"/>
    <mergeCell ref="C17:D17"/>
    <mergeCell ref="C16:D16"/>
    <mergeCell ref="Q27:R27"/>
    <mergeCell ref="Q28:R28"/>
    <mergeCell ref="Q25:R25"/>
    <mergeCell ref="Q22:R22"/>
    <mergeCell ref="Q21:R21"/>
    <mergeCell ref="Q18:R18"/>
    <mergeCell ref="Q20:R20"/>
    <mergeCell ref="Q19:R19"/>
    <mergeCell ref="Q26:R26"/>
    <mergeCell ref="L33:M33"/>
    <mergeCell ref="L28:M28"/>
    <mergeCell ref="L32:M32"/>
    <mergeCell ref="L29:M29"/>
    <mergeCell ref="L30:M30"/>
    <mergeCell ref="Q37:R37"/>
    <mergeCell ref="Q38:R38"/>
    <mergeCell ref="L34:M34"/>
    <mergeCell ref="L42:M42"/>
    <mergeCell ref="Q24:R24"/>
    <mergeCell ref="Q30:R30"/>
    <mergeCell ref="Q29:R29"/>
    <mergeCell ref="L31:M31"/>
    <mergeCell ref="L37:M37"/>
    <mergeCell ref="L39:M39"/>
    <mergeCell ref="Q34:S34"/>
    <mergeCell ref="L36:M36"/>
    <mergeCell ref="L25:M25"/>
    <mergeCell ref="Q35:R35"/>
    <mergeCell ref="Q36:R36"/>
    <mergeCell ref="Q33:R33"/>
    <mergeCell ref="Q40:R40"/>
    <mergeCell ref="Q41:R41"/>
    <mergeCell ref="Q39:R39"/>
    <mergeCell ref="L45:M45"/>
    <mergeCell ref="L46:M46"/>
    <mergeCell ref="L43:M43"/>
    <mergeCell ref="L40:M40"/>
    <mergeCell ref="P45:U45"/>
    <mergeCell ref="Q46:S46"/>
    <mergeCell ref="Q15:R15"/>
    <mergeCell ref="Q16:R16"/>
    <mergeCell ref="Q17:S17"/>
    <mergeCell ref="A29:F29"/>
    <mergeCell ref="A1:F1"/>
    <mergeCell ref="J26:M26"/>
    <mergeCell ref="Q23:S23"/>
    <mergeCell ref="L27:M27"/>
    <mergeCell ref="D39:E39"/>
    <mergeCell ref="D40:E40"/>
    <mergeCell ref="Q1:R1"/>
    <mergeCell ref="Q2:R2"/>
    <mergeCell ref="Q3:R3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L58:M58"/>
    <mergeCell ref="J35:M35"/>
    <mergeCell ref="J41:M41"/>
    <mergeCell ref="J44:M44"/>
    <mergeCell ref="J38:M38"/>
    <mergeCell ref="J50:M50"/>
    <mergeCell ref="J57:M57"/>
    <mergeCell ref="L47:M47"/>
    <mergeCell ref="L48:M48"/>
    <mergeCell ref="L49:M49"/>
    <mergeCell ref="L51:M51"/>
    <mergeCell ref="L52:M52"/>
    <mergeCell ref="L53:M53"/>
    <mergeCell ref="L54:M54"/>
    <mergeCell ref="L55:M55"/>
    <mergeCell ref="L56:M56"/>
  </mergeCells>
  <pageMargins left="0.4" right="0.24" top="0.41" bottom="0.21" header="0.2" footer="0.81"/>
  <pageSetup paperSize="9" scale="47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AN229"/>
  <sheetViews>
    <sheetView topLeftCell="A64" zoomScale="55" zoomScaleNormal="55" workbookViewId="0">
      <selection activeCell="L88" sqref="L88"/>
    </sheetView>
  </sheetViews>
  <sheetFormatPr defaultRowHeight="14.4" x14ac:dyDescent="0.3"/>
  <cols>
    <col min="1" max="1" width="9.109375" style="2"/>
    <col min="2" max="2" width="20.77734375" style="9" bestFit="1" customWidth="1"/>
    <col min="3" max="3" width="8.88671875" style="49" customWidth="1"/>
    <col min="4" max="4" width="9.109375" style="54"/>
    <col min="8" max="8" width="19" style="72" customWidth="1"/>
    <col min="9" max="9" width="10.44140625" style="1" customWidth="1"/>
    <col min="10" max="10" width="10.44140625" style="50" customWidth="1"/>
    <col min="11" max="12" width="10.44140625" style="1" customWidth="1"/>
    <col min="13" max="13" width="2.5546875" customWidth="1"/>
    <col min="14" max="14" width="6" bestFit="1" customWidth="1"/>
    <col min="15" max="16" width="14.5546875" bestFit="1" customWidth="1"/>
    <col min="17" max="17" width="8.109375" style="17" customWidth="1"/>
    <col min="18" max="20" width="6.44140625" customWidth="1"/>
    <col min="21" max="21" width="5.5546875" customWidth="1"/>
    <col min="22" max="22" width="25.21875" style="10" customWidth="1"/>
    <col min="23" max="23" width="20.5546875" style="10" customWidth="1"/>
    <col min="24" max="24" width="15.109375" style="57" customWidth="1"/>
    <col min="25" max="25" width="10.44140625" style="2" customWidth="1"/>
    <col min="26" max="26" width="8.88671875" style="2" customWidth="1"/>
    <col min="27" max="27" width="6.88671875" bestFit="1" customWidth="1"/>
    <col min="28" max="28" width="25.77734375" bestFit="1" customWidth="1"/>
    <col min="29" max="29" width="9.33203125" bestFit="1" customWidth="1"/>
    <col min="30" max="30" width="12.109375" style="64" customWidth="1"/>
    <col min="31" max="31" width="10" bestFit="1" customWidth="1"/>
    <col min="32" max="32" width="8.44140625" customWidth="1"/>
  </cols>
  <sheetData>
    <row r="1" spans="1:40" ht="16.8" x14ac:dyDescent="0.4">
      <c r="A1" s="105">
        <f>Лист2!A3</f>
        <v>1</v>
      </c>
      <c r="B1" s="210" t="str">
        <f>Лист2!B3</f>
        <v>20х10х0,8</v>
      </c>
      <c r="C1" s="211">
        <v>0.35</v>
      </c>
      <c r="D1" s="174">
        <f>C1*F1</f>
        <v>35.699999999999996</v>
      </c>
      <c r="E1" s="204">
        <v>0.8</v>
      </c>
      <c r="F1" s="204">
        <v>102</v>
      </c>
      <c r="G1" s="205">
        <f>Лист2!F3</f>
        <v>1</v>
      </c>
      <c r="H1" s="316" t="str">
        <f>Лист2!G3</f>
        <v>10х10х1,0</v>
      </c>
      <c r="I1" s="317">
        <v>0.27</v>
      </c>
      <c r="J1" s="318">
        <f>I1*L1</f>
        <v>29.700000000000003</v>
      </c>
      <c r="K1" s="319">
        <v>1</v>
      </c>
      <c r="L1" s="320">
        <v>110</v>
      </c>
      <c r="N1" s="132"/>
      <c r="O1" s="144" t="str">
        <f>Лист2!Q62</f>
        <v>Шв.6,5У</v>
      </c>
      <c r="P1" s="105">
        <v>5.9</v>
      </c>
      <c r="Q1" s="132">
        <v>77</v>
      </c>
      <c r="R1" s="132">
        <f>Q1*P1</f>
        <v>454.3</v>
      </c>
      <c r="T1" s="132"/>
      <c r="U1" s="203">
        <f>Лист2!K3</f>
        <v>1</v>
      </c>
      <c r="V1" s="142" t="str">
        <f>Лист2!L3</f>
        <v>15 (1,2)ДН 22 (1,2)</v>
      </c>
      <c r="W1" s="142">
        <v>0.62</v>
      </c>
      <c r="X1" s="174">
        <f>W1*Z7</f>
        <v>52.7</v>
      </c>
      <c r="Y1" s="105"/>
      <c r="Z1" s="105"/>
      <c r="AA1" s="143"/>
      <c r="AB1" s="144" t="s">
        <v>417</v>
      </c>
      <c r="AC1" s="145" t="s">
        <v>152</v>
      </c>
      <c r="AD1" s="146" t="s">
        <v>589</v>
      </c>
      <c r="AE1" s="147" t="s">
        <v>590</v>
      </c>
      <c r="AF1" s="147" t="s">
        <v>591</v>
      </c>
      <c r="AG1" s="132"/>
      <c r="AH1" s="132"/>
      <c r="AI1" s="132"/>
    </row>
    <row r="2" spans="1:40" ht="16.8" x14ac:dyDescent="0.4">
      <c r="A2" s="105">
        <f>Лист2!A4</f>
        <v>2</v>
      </c>
      <c r="B2" s="210" t="str">
        <f>Лист2!B4</f>
        <v>20х10х1,0</v>
      </c>
      <c r="C2" s="207">
        <v>0.43</v>
      </c>
      <c r="D2" s="146">
        <f>C2*F2</f>
        <v>40.42</v>
      </c>
      <c r="E2" s="204">
        <v>1</v>
      </c>
      <c r="F2" s="208">
        <v>94</v>
      </c>
      <c r="G2" s="205">
        <f>Лист2!F4</f>
        <v>2</v>
      </c>
      <c r="H2" s="316" t="str">
        <f>Лист2!G4</f>
        <v>10х10х1,2</v>
      </c>
      <c r="I2" s="317">
        <v>0.312</v>
      </c>
      <c r="J2" s="318">
        <f>I2*L2</f>
        <v>32.76</v>
      </c>
      <c r="K2" s="321">
        <v>1.2</v>
      </c>
      <c r="L2" s="321">
        <v>105</v>
      </c>
      <c r="N2" s="132"/>
      <c r="O2" s="144" t="str">
        <f>Лист2!Q63</f>
        <v>Шв.8У</v>
      </c>
      <c r="P2" s="183">
        <v>7.05</v>
      </c>
      <c r="Q2" s="132">
        <v>74</v>
      </c>
      <c r="R2" s="132">
        <f t="shared" ref="R2:R20" si="0">P2*Q2</f>
        <v>521.69999999999993</v>
      </c>
      <c r="T2" s="143"/>
      <c r="U2" s="203">
        <f>Лист2!K4</f>
        <v>2</v>
      </c>
      <c r="V2" s="142" t="str">
        <f>Лист2!L4</f>
        <v>15 (1,5)ДН 22 (1,5)</v>
      </c>
      <c r="W2" s="145">
        <v>0.73199999999999998</v>
      </c>
      <c r="X2" s="174">
        <f>W2*Z9</f>
        <v>62.951999999999998</v>
      </c>
      <c r="Y2" s="105"/>
      <c r="Z2" s="118"/>
      <c r="AA2" s="148">
        <v>1</v>
      </c>
      <c r="AB2" s="149" t="str">
        <f>Лист2!L103</f>
        <v>ДН 10 (1,0)</v>
      </c>
      <c r="AC2" s="150">
        <v>0.221</v>
      </c>
      <c r="AD2" s="151">
        <f t="shared" ref="AD2:AD11" si="1">AC2*AF2</f>
        <v>37.128</v>
      </c>
      <c r="AE2" s="152" t="s">
        <v>520</v>
      </c>
      <c r="AF2" s="153">
        <v>168</v>
      </c>
      <c r="AG2" s="132"/>
      <c r="AH2" s="132"/>
      <c r="AI2" s="132"/>
    </row>
    <row r="3" spans="1:40" ht="16.8" x14ac:dyDescent="0.4">
      <c r="A3" s="105">
        <f>Лист2!A5</f>
        <v>3</v>
      </c>
      <c r="B3" s="210" t="str">
        <f>Лист2!B5</f>
        <v>20х10х1,1</v>
      </c>
      <c r="C3" s="207">
        <v>0.46</v>
      </c>
      <c r="D3" s="146">
        <f>C3*F3</f>
        <v>43.24</v>
      </c>
      <c r="E3" s="209">
        <v>1.1000000000000001</v>
      </c>
      <c r="F3" s="209">
        <v>94</v>
      </c>
      <c r="G3" s="205">
        <f>Лист2!F5</f>
        <v>3</v>
      </c>
      <c r="H3" s="206" t="str">
        <f>Лист2!G5</f>
        <v>15х15х0,8</v>
      </c>
      <c r="I3" s="207">
        <v>0.35</v>
      </c>
      <c r="J3" s="146">
        <f t="shared" ref="J3:J8" si="2">I3*L4</f>
        <v>35.699999999999996</v>
      </c>
      <c r="K3" s="204"/>
      <c r="L3" s="208"/>
      <c r="N3" s="132"/>
      <c r="O3" s="144" t="str">
        <f>Лист2!Q64</f>
        <v>Шв.10У</v>
      </c>
      <c r="P3" s="183">
        <v>8.59</v>
      </c>
      <c r="Q3" s="132">
        <v>74</v>
      </c>
      <c r="R3" s="132">
        <f t="shared" si="0"/>
        <v>635.66</v>
      </c>
      <c r="T3" s="143"/>
      <c r="U3" s="203">
        <f>Лист2!K5</f>
        <v>3</v>
      </c>
      <c r="V3" s="142" t="str">
        <f>Лист2!L5</f>
        <v>15 (1,8)</v>
      </c>
      <c r="W3" s="145">
        <v>0.86599999999999999</v>
      </c>
      <c r="X3" s="174">
        <f>W3*Z11</f>
        <v>71.012</v>
      </c>
      <c r="Y3" s="105"/>
      <c r="Z3" s="118"/>
      <c r="AA3" s="148">
        <v>2</v>
      </c>
      <c r="AB3" s="154" t="str">
        <f>Лист2!L104</f>
        <v>ДН 13 (1,0)</v>
      </c>
      <c r="AC3" s="155">
        <v>0.29499999999999998</v>
      </c>
      <c r="AD3" s="156">
        <f t="shared" si="1"/>
        <v>40.119999999999997</v>
      </c>
      <c r="AE3" s="157" t="s">
        <v>520</v>
      </c>
      <c r="AF3" s="158">
        <v>136</v>
      </c>
      <c r="AG3" s="132"/>
      <c r="AH3" s="132"/>
      <c r="AI3" s="132"/>
    </row>
    <row r="4" spans="1:40" ht="16.8" x14ac:dyDescent="0.4">
      <c r="A4" s="105">
        <f>Лист2!A6</f>
        <v>4</v>
      </c>
      <c r="B4" s="210" t="str">
        <f>Лист2!B6</f>
        <v>20х10х1,2</v>
      </c>
      <c r="C4" s="207">
        <v>0.501</v>
      </c>
      <c r="D4" s="146">
        <f>C4*F4</f>
        <v>47.094000000000001</v>
      </c>
      <c r="E4" s="204">
        <v>1.2</v>
      </c>
      <c r="F4" s="208">
        <v>94</v>
      </c>
      <c r="G4" s="205">
        <f>Лист2!F6</f>
        <v>4</v>
      </c>
      <c r="H4" s="206" t="str">
        <f>Лист2!G6</f>
        <v>15х15х1,0</v>
      </c>
      <c r="I4" s="207">
        <v>0.43</v>
      </c>
      <c r="J4" s="146">
        <f t="shared" si="2"/>
        <v>40.42</v>
      </c>
      <c r="K4" s="204">
        <v>0.8</v>
      </c>
      <c r="L4" s="204">
        <v>102</v>
      </c>
      <c r="N4" s="132"/>
      <c r="O4" s="144" t="str">
        <f>Лист2!Q65</f>
        <v>Шв.12У</v>
      </c>
      <c r="P4" s="183">
        <v>10.7</v>
      </c>
      <c r="Q4" s="132">
        <v>78</v>
      </c>
      <c r="R4" s="132">
        <f t="shared" si="0"/>
        <v>834.59999999999991</v>
      </c>
      <c r="T4" s="143"/>
      <c r="U4" s="203">
        <f>Лист2!K6</f>
        <v>4</v>
      </c>
      <c r="V4" s="142" t="str">
        <f>Лист2!L6</f>
        <v>15 (2,0)</v>
      </c>
      <c r="W4" s="145">
        <v>0.95199999999999996</v>
      </c>
      <c r="X4" s="174">
        <f>W4*Z12</f>
        <v>73.304000000000002</v>
      </c>
      <c r="Y4" s="105"/>
      <c r="Z4" s="118"/>
      <c r="AA4" s="148">
        <v>3</v>
      </c>
      <c r="AB4" s="154" t="str">
        <f>Лист2!L105</f>
        <v>ДН 14 (1,0)</v>
      </c>
      <c r="AC4" s="155">
        <v>0.32</v>
      </c>
      <c r="AD4" s="156">
        <f t="shared" si="1"/>
        <v>42.24</v>
      </c>
      <c r="AE4" s="157" t="s">
        <v>520</v>
      </c>
      <c r="AF4" s="158">
        <v>132</v>
      </c>
      <c r="AG4" s="132"/>
      <c r="AH4" s="132"/>
      <c r="AI4" s="132"/>
    </row>
    <row r="5" spans="1:40" ht="16.8" x14ac:dyDescent="0.4">
      <c r="A5" s="105">
        <f>Лист2!A7</f>
        <v>5</v>
      </c>
      <c r="B5" s="127" t="str">
        <f>Лист2!B7</f>
        <v>30х10х1,0</v>
      </c>
      <c r="C5" s="183">
        <v>0.58299999999999996</v>
      </c>
      <c r="D5" s="146">
        <f>C5*F2</f>
        <v>54.802</v>
      </c>
      <c r="E5" s="204">
        <v>1.5</v>
      </c>
      <c r="F5" s="208">
        <v>86</v>
      </c>
      <c r="G5" s="205">
        <f>Лист2!F7</f>
        <v>5</v>
      </c>
      <c r="H5" s="206" t="str">
        <f>Лист2!G7</f>
        <v>15х15х1,1</v>
      </c>
      <c r="I5" s="207">
        <v>0.46</v>
      </c>
      <c r="J5" s="146">
        <f t="shared" si="2"/>
        <v>43.24</v>
      </c>
      <c r="K5" s="204">
        <v>1</v>
      </c>
      <c r="L5" s="208">
        <v>94</v>
      </c>
      <c r="N5" s="132"/>
      <c r="O5" s="144" t="str">
        <f>Лист2!Q66</f>
        <v>Шв. 14У</v>
      </c>
      <c r="P5" s="183">
        <v>12.5</v>
      </c>
      <c r="Q5" s="132">
        <v>78</v>
      </c>
      <c r="R5" s="132">
        <f t="shared" si="0"/>
        <v>975</v>
      </c>
      <c r="T5" s="143"/>
      <c r="U5" s="203">
        <f>Лист2!K7</f>
        <v>5</v>
      </c>
      <c r="V5" s="142" t="str">
        <f>Лист2!L7</f>
        <v>15 (2,5)</v>
      </c>
      <c r="W5" s="145">
        <v>1.155</v>
      </c>
      <c r="X5" s="174">
        <f>W5*Z13</f>
        <v>85.47</v>
      </c>
      <c r="Y5" s="105"/>
      <c r="Z5" s="118"/>
      <c r="AA5" s="148">
        <v>4</v>
      </c>
      <c r="AB5" s="159" t="str">
        <f>Лист2!L106</f>
        <v>ДН 16 (1,0)</v>
      </c>
      <c r="AC5" s="160">
        <v>0.37</v>
      </c>
      <c r="AD5" s="161">
        <f t="shared" si="1"/>
        <v>45.14</v>
      </c>
      <c r="AE5" s="162" t="s">
        <v>520</v>
      </c>
      <c r="AF5" s="163">
        <v>122</v>
      </c>
      <c r="AG5" s="132"/>
      <c r="AH5" s="132"/>
      <c r="AI5" s="132"/>
    </row>
    <row r="6" spans="1:40" ht="16.8" x14ac:dyDescent="0.4">
      <c r="A6" s="105">
        <f>Лист2!A8</f>
        <v>6</v>
      </c>
      <c r="B6" s="127" t="str">
        <f>Лист2!B8</f>
        <v>30х10х1,2</v>
      </c>
      <c r="C6" s="183">
        <v>0.69</v>
      </c>
      <c r="D6" s="146">
        <f>C6*F4</f>
        <v>64.86</v>
      </c>
      <c r="E6" s="204"/>
      <c r="F6" s="208"/>
      <c r="G6" s="205">
        <f>Лист2!F8</f>
        <v>6</v>
      </c>
      <c r="H6" s="206" t="str">
        <f>Лист2!G8</f>
        <v>15х15х1,2</v>
      </c>
      <c r="I6" s="207">
        <v>0.501</v>
      </c>
      <c r="J6" s="146">
        <f t="shared" si="2"/>
        <v>47.094000000000001</v>
      </c>
      <c r="K6" s="209">
        <v>1.1000000000000001</v>
      </c>
      <c r="L6" s="209">
        <v>94</v>
      </c>
      <c r="N6" s="132"/>
      <c r="O6" s="144" t="str">
        <f>Лист2!Q67</f>
        <v xml:space="preserve">Шв. 16У </v>
      </c>
      <c r="P6" s="183">
        <v>14.6</v>
      </c>
      <c r="Q6" s="132">
        <v>78</v>
      </c>
      <c r="R6" s="132">
        <f t="shared" si="0"/>
        <v>1138.8</v>
      </c>
      <c r="T6" s="143"/>
      <c r="U6" s="203">
        <f>Лист2!K8</f>
        <v>6</v>
      </c>
      <c r="V6" s="142" t="str">
        <f>Лист2!L8</f>
        <v>15 (2,8)</v>
      </c>
      <c r="W6" s="145">
        <v>1.27</v>
      </c>
      <c r="X6" s="174">
        <f>W6*Z14</f>
        <v>92.710000000000008</v>
      </c>
      <c r="Y6" s="129" t="str">
        <f>E41</f>
        <v>1-1,1</v>
      </c>
      <c r="Z6" s="130">
        <v>86</v>
      </c>
      <c r="AA6" s="148">
        <v>5</v>
      </c>
      <c r="AB6" s="164" t="str">
        <f>Лист2!L107</f>
        <v>ДН 19 (1,0)</v>
      </c>
      <c r="AC6" s="165">
        <v>0.44</v>
      </c>
      <c r="AD6" s="166">
        <f t="shared" si="1"/>
        <v>47.96</v>
      </c>
      <c r="AE6" s="167" t="s">
        <v>520</v>
      </c>
      <c r="AF6" s="168">
        <v>109</v>
      </c>
      <c r="AG6" s="132"/>
      <c r="AH6" s="132"/>
      <c r="AI6" s="132"/>
    </row>
    <row r="7" spans="1:40" ht="16.8" x14ac:dyDescent="0.4">
      <c r="A7" s="105">
        <f>Лист2!A9</f>
        <v>7</v>
      </c>
      <c r="B7" s="323" t="str">
        <f>Лист2!B9</f>
        <v>30х15х1,0 п/о</v>
      </c>
      <c r="C7" s="317">
        <v>0.62</v>
      </c>
      <c r="D7" s="146">
        <f>C7*F10</f>
        <v>62</v>
      </c>
      <c r="E7" s="132"/>
      <c r="F7" s="141"/>
      <c r="G7" s="205">
        <f>Лист2!F9</f>
        <v>7</v>
      </c>
      <c r="H7" s="206" t="str">
        <f>Лист2!G9</f>
        <v>15х15х1,5</v>
      </c>
      <c r="I7" s="207">
        <v>0.61</v>
      </c>
      <c r="J7" s="146">
        <f t="shared" si="2"/>
        <v>52.46</v>
      </c>
      <c r="K7" s="204">
        <v>1.2</v>
      </c>
      <c r="L7" s="208">
        <v>94</v>
      </c>
      <c r="N7" s="132"/>
      <c r="O7" s="144" t="str">
        <f>Лист2!Q68</f>
        <v>Шв. 18У</v>
      </c>
      <c r="P7" s="183">
        <v>16.79</v>
      </c>
      <c r="Q7" s="132">
        <v>78</v>
      </c>
      <c r="R7" s="132">
        <f t="shared" si="0"/>
        <v>1309.6199999999999</v>
      </c>
      <c r="T7" s="143"/>
      <c r="U7" s="203">
        <f>Лист2!K9</f>
        <v>7</v>
      </c>
      <c r="V7" s="142" t="str">
        <f>Лист2!L9</f>
        <v>20 (1,5)</v>
      </c>
      <c r="W7" s="145">
        <v>0.93600000000000005</v>
      </c>
      <c r="X7" s="174">
        <f>W7*Z9</f>
        <v>80.496000000000009</v>
      </c>
      <c r="Y7" s="129">
        <f>E42</f>
        <v>1.2</v>
      </c>
      <c r="Z7" s="130">
        <v>85</v>
      </c>
      <c r="AA7" s="148">
        <v>6</v>
      </c>
      <c r="AB7" s="164" t="str">
        <f>Лист2!L108</f>
        <v>ДН 22 (1,0)</v>
      </c>
      <c r="AC7" s="165">
        <v>0.51800000000000002</v>
      </c>
      <c r="AD7" s="166">
        <f t="shared" si="1"/>
        <v>49.21</v>
      </c>
      <c r="AE7" s="167" t="s">
        <v>520</v>
      </c>
      <c r="AF7" s="168">
        <v>95</v>
      </c>
      <c r="AG7" s="132"/>
      <c r="AH7" s="132"/>
      <c r="AI7" s="132"/>
    </row>
    <row r="8" spans="1:40" ht="16.8" x14ac:dyDescent="0.4">
      <c r="A8" s="105">
        <f>Лист2!A10</f>
        <v>8</v>
      </c>
      <c r="B8" s="323" t="str">
        <f>Лист2!B10</f>
        <v>30х15х1,2 п/о</v>
      </c>
      <c r="C8" s="317">
        <v>0.71899999999999997</v>
      </c>
      <c r="D8" s="146">
        <f>C8*F11</f>
        <v>71.899999999999991</v>
      </c>
      <c r="E8" s="132"/>
      <c r="F8" s="132"/>
      <c r="G8" s="205">
        <f>Лист2!F10</f>
        <v>8</v>
      </c>
      <c r="H8" s="206" t="str">
        <f>Лист2!G10</f>
        <v>15х15х1,8</v>
      </c>
      <c r="I8" s="207">
        <v>0.70199999999999996</v>
      </c>
      <c r="J8" s="146">
        <f t="shared" si="2"/>
        <v>57.563999999999993</v>
      </c>
      <c r="K8" s="204">
        <v>1.5</v>
      </c>
      <c r="L8" s="208">
        <v>86</v>
      </c>
      <c r="N8" s="132"/>
      <c r="O8" s="144" t="str">
        <f>Лист2!Q69</f>
        <v>Шв. 20П</v>
      </c>
      <c r="P8" s="183">
        <v>19.059999999999999</v>
      </c>
      <c r="Q8" s="132">
        <v>129</v>
      </c>
      <c r="R8" s="132">
        <f>P8*Q8</f>
        <v>2458.7399999999998</v>
      </c>
      <c r="T8" s="143"/>
      <c r="U8" s="203">
        <f>Лист2!K10</f>
        <v>8</v>
      </c>
      <c r="V8" s="142" t="str">
        <f>Лист2!L10</f>
        <v>20 (1,8)</v>
      </c>
      <c r="W8" s="145">
        <v>1.0900000000000001</v>
      </c>
      <c r="X8" s="174">
        <f>W8*Z11</f>
        <v>89.38000000000001</v>
      </c>
      <c r="Y8" s="129">
        <v>1.4</v>
      </c>
      <c r="Z8" s="130">
        <v>86</v>
      </c>
      <c r="AA8" s="148">
        <v>7</v>
      </c>
      <c r="AB8" s="169" t="str">
        <f>Лист2!L109</f>
        <v>ДН 25 (1,0)</v>
      </c>
      <c r="AC8" s="170">
        <v>0.59</v>
      </c>
      <c r="AD8" s="171">
        <f t="shared" si="1"/>
        <v>54.87</v>
      </c>
      <c r="AE8" s="172" t="s">
        <v>520</v>
      </c>
      <c r="AF8" s="173">
        <v>93</v>
      </c>
      <c r="AG8" s="132"/>
      <c r="AH8" s="132"/>
      <c r="AI8" s="132"/>
    </row>
    <row r="9" spans="1:40" ht="16.8" x14ac:dyDescent="0.4">
      <c r="A9" s="105">
        <f>Лист2!A11</f>
        <v>9</v>
      </c>
      <c r="B9" s="323" t="str">
        <f>Лист2!B11</f>
        <v>30х15х1,5 п/о</v>
      </c>
      <c r="C9" s="317">
        <v>0.85199999999999998</v>
      </c>
      <c r="D9" s="146">
        <f>C9*F12</f>
        <v>80.94</v>
      </c>
      <c r="E9" s="132"/>
      <c r="F9" s="132"/>
      <c r="G9" s="203">
        <f>Лист2!F11</f>
        <v>9</v>
      </c>
      <c r="H9" s="144" t="str">
        <f>Лист2!G11</f>
        <v>20х20х0,8</v>
      </c>
      <c r="I9" s="183">
        <v>0.47399999999999998</v>
      </c>
      <c r="J9" s="146">
        <f>I9*F39</f>
        <v>43.134</v>
      </c>
      <c r="K9" s="204">
        <v>1.8</v>
      </c>
      <c r="L9" s="208">
        <v>82</v>
      </c>
      <c r="N9" s="132"/>
      <c r="O9" s="144" t="str">
        <f>Лист2!Q70</f>
        <v>Шв. 22П</v>
      </c>
      <c r="P9" s="183">
        <v>21.33</v>
      </c>
      <c r="Q9" s="132">
        <v>129</v>
      </c>
      <c r="R9" s="132">
        <f t="shared" si="0"/>
        <v>2751.5699999999997</v>
      </c>
      <c r="T9" s="143"/>
      <c r="U9" s="203">
        <f>Лист2!K11</f>
        <v>9</v>
      </c>
      <c r="V9" s="142" t="str">
        <f>Лист2!L11</f>
        <v>20 (2,0)</v>
      </c>
      <c r="W9" s="145">
        <v>1.22</v>
      </c>
      <c r="X9" s="174">
        <f>W9*Z12</f>
        <v>93.94</v>
      </c>
      <c r="Y9" s="129">
        <v>1.5</v>
      </c>
      <c r="Z9" s="130">
        <v>86</v>
      </c>
      <c r="AA9" s="148">
        <v>8</v>
      </c>
      <c r="AB9" s="169" t="str">
        <f>Лист2!L110</f>
        <v>ДН 28 (1,0)</v>
      </c>
      <c r="AC9" s="170">
        <v>0.66700000000000004</v>
      </c>
      <c r="AD9" s="171">
        <f t="shared" si="1"/>
        <v>60.03</v>
      </c>
      <c r="AE9" s="172" t="s">
        <v>520</v>
      </c>
      <c r="AF9" s="173">
        <v>90</v>
      </c>
      <c r="AG9" s="132"/>
      <c r="AH9" s="132"/>
      <c r="AI9" s="132"/>
    </row>
    <row r="10" spans="1:40" ht="16.8" x14ac:dyDescent="0.4">
      <c r="A10" s="105">
        <f>Лист2!A12</f>
        <v>10</v>
      </c>
      <c r="B10" s="323" t="str">
        <f>Лист2!B12</f>
        <v>30х15х1,0</v>
      </c>
      <c r="C10" s="317">
        <v>0.66100000000000003</v>
      </c>
      <c r="D10" s="146">
        <f>C10*F10</f>
        <v>66.100000000000009</v>
      </c>
      <c r="E10" s="319">
        <v>1</v>
      </c>
      <c r="F10" s="320">
        <v>100</v>
      </c>
      <c r="G10" s="203">
        <f>Лист2!F12</f>
        <v>10</v>
      </c>
      <c r="H10" s="144" t="str">
        <f>Лист2!G12</f>
        <v>20х20х0,9</v>
      </c>
      <c r="I10" s="183">
        <v>0.53</v>
      </c>
      <c r="J10" s="146">
        <f>I10*F40</f>
        <v>47.17</v>
      </c>
      <c r="K10" s="143"/>
      <c r="L10" s="143"/>
      <c r="N10" s="132"/>
      <c r="O10" s="144" t="str">
        <f>Лист2!Q71</f>
        <v>Шв. 24П</v>
      </c>
      <c r="P10" s="183">
        <v>24.3</v>
      </c>
      <c r="Q10" s="132">
        <v>129</v>
      </c>
      <c r="R10" s="132">
        <f t="shared" si="0"/>
        <v>3134.7000000000003</v>
      </c>
      <c r="T10" s="143"/>
      <c r="U10" s="203">
        <f>Лист2!K12</f>
        <v>10</v>
      </c>
      <c r="V10" s="142" t="str">
        <f>Лист2!L12</f>
        <v>20 (2,5)</v>
      </c>
      <c r="W10" s="145">
        <v>1.56</v>
      </c>
      <c r="X10" s="174">
        <f>W10*Z13</f>
        <v>115.44</v>
      </c>
      <c r="Y10" s="129">
        <v>1.7</v>
      </c>
      <c r="Z10" s="130">
        <v>82</v>
      </c>
      <c r="AA10" s="148">
        <v>9</v>
      </c>
      <c r="AB10" s="169" t="str">
        <f>Лист2!L111</f>
        <v>ДН 32 (1,0)</v>
      </c>
      <c r="AC10" s="170">
        <v>0.76500000000000001</v>
      </c>
      <c r="AD10" s="171">
        <f>AC10*AF10</f>
        <v>71.144999999999996</v>
      </c>
      <c r="AE10" s="172" t="s">
        <v>520</v>
      </c>
      <c r="AF10" s="173">
        <v>93</v>
      </c>
      <c r="AG10" s="132"/>
      <c r="AH10" s="132"/>
      <c r="AI10" s="132"/>
    </row>
    <row r="11" spans="1:40" ht="16.8" x14ac:dyDescent="0.4">
      <c r="A11" s="105">
        <f>Лист2!A13</f>
        <v>11</v>
      </c>
      <c r="B11" s="323" t="str">
        <f>Лист2!B13</f>
        <v>30х15х1,2</v>
      </c>
      <c r="C11" s="317">
        <v>0.78300000000000003</v>
      </c>
      <c r="D11" s="146">
        <f>C11*F11</f>
        <v>78.3</v>
      </c>
      <c r="E11" s="319">
        <v>1.2</v>
      </c>
      <c r="F11" s="320">
        <v>100</v>
      </c>
      <c r="G11" s="203">
        <f>Лист2!F13</f>
        <v>11</v>
      </c>
      <c r="H11" s="144" t="str">
        <f>Лист2!G13</f>
        <v>20х20х1,0</v>
      </c>
      <c r="I11" s="183">
        <v>0.58299999999999996</v>
      </c>
      <c r="J11" s="146">
        <f>I11*F41</f>
        <v>50.137999999999998</v>
      </c>
      <c r="K11" s="143"/>
      <c r="L11" s="143"/>
      <c r="N11" s="132"/>
      <c r="O11" s="144" t="str">
        <f>Лист2!Q72</f>
        <v>Шв. 27П</v>
      </c>
      <c r="P11" s="183">
        <v>27.7</v>
      </c>
      <c r="Q11" s="132">
        <v>129</v>
      </c>
      <c r="R11" s="132">
        <f t="shared" si="0"/>
        <v>3573.2999999999997</v>
      </c>
      <c r="T11" s="143"/>
      <c r="U11" s="203">
        <f>Лист2!K13</f>
        <v>11</v>
      </c>
      <c r="V11" s="142" t="str">
        <f>Лист2!L13</f>
        <v>20 (2,8)</v>
      </c>
      <c r="W11" s="145">
        <v>1.67</v>
      </c>
      <c r="X11" s="174">
        <f>W11*Z14</f>
        <v>121.91</v>
      </c>
      <c r="Y11" s="129">
        <v>1.8</v>
      </c>
      <c r="Z11" s="130">
        <v>82</v>
      </c>
      <c r="AA11" s="148">
        <v>10</v>
      </c>
      <c r="AB11" s="144" t="str">
        <f>Лист2!L112</f>
        <v>ДН 48 (1,0)</v>
      </c>
      <c r="AC11" s="145">
        <v>1.1599999999999999</v>
      </c>
      <c r="AD11" s="174">
        <f t="shared" si="1"/>
        <v>103.24</v>
      </c>
      <c r="AE11" s="129" t="s">
        <v>520</v>
      </c>
      <c r="AF11" s="131">
        <v>89</v>
      </c>
      <c r="AG11" s="132"/>
      <c r="AH11" s="132"/>
      <c r="AI11" s="132"/>
    </row>
    <row r="12" spans="1:40" ht="16.8" x14ac:dyDescent="0.4">
      <c r="A12" s="105">
        <f>Лист2!A14</f>
        <v>12</v>
      </c>
      <c r="B12" s="323" t="str">
        <f>Лист2!B14</f>
        <v>30х15х1,5</v>
      </c>
      <c r="C12" s="317">
        <v>0.96</v>
      </c>
      <c r="D12" s="146">
        <f>C12*F12</f>
        <v>91.2</v>
      </c>
      <c r="E12" s="319">
        <v>1.5</v>
      </c>
      <c r="F12" s="320">
        <v>95</v>
      </c>
      <c r="G12" s="203">
        <f>Лист2!F14</f>
        <v>12</v>
      </c>
      <c r="H12" s="144" t="str">
        <f>Лист2!G14</f>
        <v>20х20х1,1</v>
      </c>
      <c r="I12" s="183">
        <v>0.64</v>
      </c>
      <c r="J12" s="146">
        <f t="shared" ref="J12:J18" si="3">I12*F41</f>
        <v>55.04</v>
      </c>
      <c r="K12" s="143"/>
      <c r="L12" s="143"/>
      <c r="N12" s="132"/>
      <c r="O12" s="144" t="str">
        <f>Лист2!Q73</f>
        <v>Шв. 30П</v>
      </c>
      <c r="P12" s="183">
        <v>31.8</v>
      </c>
      <c r="Q12" s="132">
        <v>129</v>
      </c>
      <c r="R12" s="132">
        <f t="shared" si="0"/>
        <v>4102.2</v>
      </c>
      <c r="T12" s="143"/>
      <c r="U12" s="203">
        <f>Лист2!K14</f>
        <v>12</v>
      </c>
      <c r="V12" s="142" t="str">
        <f>Лист2!L14</f>
        <v>25 (1,2)/ДН 33,7 (1,2)</v>
      </c>
      <c r="W12" s="145">
        <v>0.96</v>
      </c>
      <c r="X12" s="174">
        <f>W12*Z7</f>
        <v>81.599999999999994</v>
      </c>
      <c r="Y12" s="129">
        <v>2</v>
      </c>
      <c r="Z12" s="130">
        <v>77</v>
      </c>
      <c r="AA12" s="143"/>
      <c r="AB12" s="132"/>
      <c r="AC12" s="132"/>
      <c r="AD12" s="175"/>
      <c r="AE12" s="132"/>
      <c r="AF12" s="132"/>
      <c r="AG12" s="132"/>
      <c r="AH12" s="132"/>
      <c r="AI12" s="132"/>
    </row>
    <row r="13" spans="1:40" ht="16.8" x14ac:dyDescent="0.4">
      <c r="A13" s="105">
        <f>Лист2!A15</f>
        <v>13</v>
      </c>
      <c r="B13" s="127" t="str">
        <f>Лист2!B15</f>
        <v>30х20х0,8</v>
      </c>
      <c r="C13" s="183">
        <v>0.6</v>
      </c>
      <c r="D13" s="146">
        <f>C13*F39</f>
        <v>54.6</v>
      </c>
      <c r="E13" s="132"/>
      <c r="F13" s="132"/>
      <c r="G13" s="203">
        <f>Лист2!F15</f>
        <v>13</v>
      </c>
      <c r="H13" s="144" t="str">
        <f>Лист2!G15</f>
        <v>20х20х1,2</v>
      </c>
      <c r="I13" s="183">
        <v>0.69</v>
      </c>
      <c r="J13" s="146">
        <f t="shared" si="3"/>
        <v>58.65</v>
      </c>
      <c r="K13" s="143"/>
      <c r="L13" s="143"/>
      <c r="N13" s="132"/>
      <c r="O13" s="144" t="s">
        <v>360</v>
      </c>
      <c r="P13" s="183">
        <v>8.9700000000000006</v>
      </c>
      <c r="Q13" s="121">
        <v>130</v>
      </c>
      <c r="R13" s="132">
        <f>P13*Q13</f>
        <v>1166.1000000000001</v>
      </c>
      <c r="T13" s="143"/>
      <c r="U13" s="203">
        <f>Лист2!K15</f>
        <v>13</v>
      </c>
      <c r="V13" s="142" t="str">
        <f>Лист2!L15</f>
        <v>25 (1,5)/ДН 33,7 (1,5)</v>
      </c>
      <c r="W13" s="145">
        <v>1.18</v>
      </c>
      <c r="X13" s="174">
        <f>W13*Z9</f>
        <v>101.47999999999999</v>
      </c>
      <c r="Y13" s="129">
        <v>2.5</v>
      </c>
      <c r="Z13" s="130">
        <v>74</v>
      </c>
      <c r="AA13" s="143"/>
      <c r="AB13" s="142" t="s">
        <v>173</v>
      </c>
      <c r="AC13" s="145">
        <v>0.95</v>
      </c>
      <c r="AD13" s="176">
        <f>AC13*AF17</f>
        <v>73.149999999999991</v>
      </c>
      <c r="AE13" s="129">
        <v>2.5</v>
      </c>
      <c r="AF13" s="177">
        <v>74</v>
      </c>
      <c r="AG13" s="132"/>
      <c r="AH13" s="132"/>
      <c r="AI13" s="132"/>
      <c r="AM13" s="132"/>
      <c r="AN13" s="132"/>
    </row>
    <row r="14" spans="1:40" ht="16.8" x14ac:dyDescent="0.4">
      <c r="A14" s="105">
        <f>Лист2!A16</f>
        <v>14</v>
      </c>
      <c r="B14" s="127" t="str">
        <f>Лист2!B16</f>
        <v>30х20х1,0</v>
      </c>
      <c r="C14" s="183">
        <v>0.74</v>
      </c>
      <c r="D14" s="146">
        <f>C14*F41</f>
        <v>63.64</v>
      </c>
      <c r="E14" s="132"/>
      <c r="F14" s="132"/>
      <c r="G14" s="203">
        <f>Лист2!F16</f>
        <v>14</v>
      </c>
      <c r="H14" s="144" t="str">
        <f>Лист2!G16</f>
        <v>20х20х1,4</v>
      </c>
      <c r="I14" s="183">
        <v>0.79</v>
      </c>
      <c r="J14" s="146">
        <f t="shared" si="3"/>
        <v>67.94</v>
      </c>
      <c r="K14" s="143"/>
      <c r="L14" s="143"/>
      <c r="N14" s="132"/>
      <c r="O14" s="144" t="s">
        <v>361</v>
      </c>
      <c r="P14" s="183">
        <v>10.78</v>
      </c>
      <c r="Q14" s="121">
        <v>130</v>
      </c>
      <c r="R14" s="132">
        <f t="shared" si="0"/>
        <v>1401.3999999999999</v>
      </c>
      <c r="T14" s="143"/>
      <c r="U14" s="203">
        <f>Лист2!K16</f>
        <v>14</v>
      </c>
      <c r="V14" s="142" t="str">
        <f>Лист2!L16</f>
        <v>25 (1,8)</v>
      </c>
      <c r="W14" s="145">
        <v>1.409</v>
      </c>
      <c r="X14" s="174">
        <f>W14*Z11</f>
        <v>115.538</v>
      </c>
      <c r="Y14" s="129">
        <v>2.8</v>
      </c>
      <c r="Z14" s="130">
        <v>73</v>
      </c>
      <c r="AA14" s="143"/>
      <c r="AB14" s="142" t="s">
        <v>177</v>
      </c>
      <c r="AC14" s="145">
        <v>1.22</v>
      </c>
      <c r="AD14" s="176">
        <f>AC14*AF17</f>
        <v>93.94</v>
      </c>
      <c r="AE14" s="129">
        <v>2.8</v>
      </c>
      <c r="AF14" s="177">
        <v>73</v>
      </c>
      <c r="AG14" s="132"/>
      <c r="AM14" s="132"/>
      <c r="AN14" s="132"/>
    </row>
    <row r="15" spans="1:40" ht="16.8" x14ac:dyDescent="0.4">
      <c r="A15" s="105">
        <f>Лист2!A17</f>
        <v>15</v>
      </c>
      <c r="B15" s="127" t="str">
        <f>Лист2!B17</f>
        <v>30х20х1,2</v>
      </c>
      <c r="C15" s="183">
        <v>0.89900000000000002</v>
      </c>
      <c r="D15" s="146">
        <f>C15*F42</f>
        <v>76.415000000000006</v>
      </c>
      <c r="E15" s="132"/>
      <c r="F15" s="132"/>
      <c r="G15" s="203">
        <f>Лист2!F17</f>
        <v>15</v>
      </c>
      <c r="H15" s="144" t="str">
        <f>Лист2!G17</f>
        <v>20х20х1,5</v>
      </c>
      <c r="I15" s="183">
        <v>0.84099999999999997</v>
      </c>
      <c r="J15" s="146">
        <f t="shared" si="3"/>
        <v>72.325999999999993</v>
      </c>
      <c r="K15" s="143"/>
      <c r="L15" s="143"/>
      <c r="N15" s="132"/>
      <c r="O15" s="144" t="s">
        <v>362</v>
      </c>
      <c r="P15" s="183">
        <v>12.44</v>
      </c>
      <c r="Q15" s="121">
        <v>130</v>
      </c>
      <c r="R15" s="132">
        <f t="shared" si="0"/>
        <v>1617.2</v>
      </c>
      <c r="T15" s="143"/>
      <c r="U15" s="203">
        <f>Лист2!K17</f>
        <v>15</v>
      </c>
      <c r="V15" s="142" t="str">
        <f>Лист2!L17</f>
        <v>25 (2,0)/ДН 33,7 (2,0)</v>
      </c>
      <c r="W15" s="145">
        <v>1.55</v>
      </c>
      <c r="X15" s="174">
        <f>W15*Z12</f>
        <v>119.35000000000001</v>
      </c>
      <c r="Y15" s="129">
        <v>3</v>
      </c>
      <c r="Z15" s="130">
        <v>73</v>
      </c>
      <c r="AA15" s="143"/>
      <c r="AB15" s="142" t="s">
        <v>174</v>
      </c>
      <c r="AC15" s="145">
        <v>1.55</v>
      </c>
      <c r="AD15" s="176">
        <f>AC15*AF18</f>
        <v>119.35000000000001</v>
      </c>
      <c r="AE15" s="129">
        <v>3</v>
      </c>
      <c r="AF15" s="177">
        <v>73</v>
      </c>
      <c r="AG15" s="132"/>
      <c r="AM15" s="147"/>
      <c r="AN15" s="147"/>
    </row>
    <row r="16" spans="1:40" ht="16.8" x14ac:dyDescent="0.4">
      <c r="A16" s="105">
        <f>Лист2!A18</f>
        <v>16</v>
      </c>
      <c r="B16" s="127" t="str">
        <f>Лист2!B18</f>
        <v>30х20х1,5</v>
      </c>
      <c r="C16" s="183">
        <v>1.0820000000000001</v>
      </c>
      <c r="D16" s="146">
        <f>C16*F44</f>
        <v>93.052000000000007</v>
      </c>
      <c r="E16" s="132"/>
      <c r="F16" s="132"/>
      <c r="G16" s="203">
        <f>Лист2!F18</f>
        <v>16</v>
      </c>
      <c r="H16" s="144" t="str">
        <f>Лист2!G18</f>
        <v>20х20х1,7</v>
      </c>
      <c r="I16" s="183">
        <v>0.94</v>
      </c>
      <c r="J16" s="146">
        <f t="shared" si="3"/>
        <v>77.08</v>
      </c>
      <c r="K16" s="143"/>
      <c r="L16" s="143"/>
      <c r="N16" s="132"/>
      <c r="O16" s="144" t="s">
        <v>363</v>
      </c>
      <c r="P16" s="183">
        <v>18.86</v>
      </c>
      <c r="Q16" s="121">
        <v>130</v>
      </c>
      <c r="R16" s="132">
        <f t="shared" si="0"/>
        <v>2451.7999999999997</v>
      </c>
      <c r="T16" s="143"/>
      <c r="U16" s="203">
        <f>Лист2!K18</f>
        <v>16</v>
      </c>
      <c r="V16" s="142" t="str">
        <f>Лист2!L18</f>
        <v>25 (2,5)</v>
      </c>
      <c r="W16" s="145">
        <v>1.91</v>
      </c>
      <c r="X16" s="174">
        <f>W16*Z13</f>
        <v>141.34</v>
      </c>
      <c r="Y16" s="129">
        <v>4</v>
      </c>
      <c r="Z16" s="130">
        <v>73</v>
      </c>
      <c r="AA16" s="143"/>
      <c r="AB16" s="142" t="s">
        <v>178</v>
      </c>
      <c r="AC16" s="145">
        <v>1.99</v>
      </c>
      <c r="AD16" s="176">
        <f>AC16*AF18</f>
        <v>153.22999999999999</v>
      </c>
      <c r="AE16" s="129" t="s">
        <v>647</v>
      </c>
      <c r="AF16" s="177">
        <v>73</v>
      </c>
      <c r="AG16" s="132"/>
      <c r="AM16" s="143"/>
      <c r="AN16" s="132"/>
    </row>
    <row r="17" spans="1:40" ht="16.8" x14ac:dyDescent="0.4">
      <c r="A17" s="105">
        <f>Лист2!A19</f>
        <v>17</v>
      </c>
      <c r="B17" s="127" t="str">
        <f>Лист2!B19</f>
        <v>30х20х1,8</v>
      </c>
      <c r="C17" s="183">
        <v>1.27</v>
      </c>
      <c r="D17" s="146">
        <f>C17*F46</f>
        <v>104.14</v>
      </c>
      <c r="E17" s="132"/>
      <c r="F17" s="132"/>
      <c r="G17" s="203">
        <f>Лист2!F19</f>
        <v>17</v>
      </c>
      <c r="H17" s="144" t="str">
        <f>Лист2!G19</f>
        <v>20х20х1,8</v>
      </c>
      <c r="I17" s="183">
        <v>0.98399999999999999</v>
      </c>
      <c r="J17" s="146">
        <f t="shared" si="3"/>
        <v>80.688000000000002</v>
      </c>
      <c r="K17" s="143"/>
      <c r="L17" s="143"/>
      <c r="N17" s="132"/>
      <c r="O17" s="144" t="s">
        <v>364</v>
      </c>
      <c r="P17" s="183">
        <v>21.58</v>
      </c>
      <c r="Q17" s="121">
        <v>130</v>
      </c>
      <c r="R17" s="132">
        <f t="shared" si="0"/>
        <v>2805.3999999999996</v>
      </c>
      <c r="T17" s="143"/>
      <c r="U17" s="203">
        <f>Лист2!K19</f>
        <v>17</v>
      </c>
      <c r="V17" s="142" t="str">
        <f>Лист2!L19</f>
        <v>25 (2,8)</v>
      </c>
      <c r="W17" s="145">
        <v>2.12</v>
      </c>
      <c r="X17" s="174">
        <f>W17*Z14</f>
        <v>154.76000000000002</v>
      </c>
      <c r="Y17" s="139">
        <v>5</v>
      </c>
      <c r="Z17" s="178">
        <v>73</v>
      </c>
      <c r="AA17" s="143"/>
      <c r="AB17" s="142" t="s">
        <v>175</v>
      </c>
      <c r="AC17" s="145">
        <v>2.2599999999999998</v>
      </c>
      <c r="AD17" s="176">
        <f>AF18*AC17</f>
        <v>174.01999999999998</v>
      </c>
      <c r="AE17" s="129">
        <v>2</v>
      </c>
      <c r="AF17" s="177">
        <v>77</v>
      </c>
      <c r="AG17" s="132"/>
      <c r="AM17" s="143"/>
      <c r="AN17" s="132"/>
    </row>
    <row r="18" spans="1:40" ht="16.8" x14ac:dyDescent="0.4">
      <c r="A18" s="105">
        <f>Лист2!A20</f>
        <v>18</v>
      </c>
      <c r="B18" s="127" t="str">
        <f>Лист2!B20</f>
        <v>30х20х2,0</v>
      </c>
      <c r="C18" s="183">
        <v>1.39</v>
      </c>
      <c r="D18" s="146">
        <f>C18*F47</f>
        <v>107.02999999999999</v>
      </c>
      <c r="E18" s="132"/>
      <c r="F18" s="132"/>
      <c r="G18" s="203">
        <f>Лист2!F20</f>
        <v>18</v>
      </c>
      <c r="H18" s="144" t="str">
        <f>Лист2!G20</f>
        <v>20х20х2,0</v>
      </c>
      <c r="I18" s="183">
        <v>1.08</v>
      </c>
      <c r="J18" s="146">
        <f t="shared" si="3"/>
        <v>83.160000000000011</v>
      </c>
      <c r="K18" s="143"/>
      <c r="L18" s="143"/>
      <c r="N18" s="132"/>
      <c r="O18" s="144" t="s">
        <v>365</v>
      </c>
      <c r="P18" s="183">
        <v>25.7</v>
      </c>
      <c r="Q18" s="121">
        <v>130</v>
      </c>
      <c r="R18" s="132">
        <f t="shared" si="0"/>
        <v>3341</v>
      </c>
      <c r="T18" s="143"/>
      <c r="U18" s="203">
        <f>Лист2!K20</f>
        <v>18</v>
      </c>
      <c r="V18" s="142" t="str">
        <f>Лист2!L20</f>
        <v>25 (3,0)</v>
      </c>
      <c r="W18" s="145">
        <v>2.2599999999999998</v>
      </c>
      <c r="X18" s="174">
        <f>W18*Z15</f>
        <v>164.98</v>
      </c>
      <c r="Y18" s="147"/>
      <c r="Z18" s="105"/>
      <c r="AA18" s="143"/>
      <c r="AB18" s="142" t="s">
        <v>179</v>
      </c>
      <c r="AC18" s="145">
        <v>2.95</v>
      </c>
      <c r="AD18" s="176">
        <f>AC18*AF18</f>
        <v>227.15</v>
      </c>
      <c r="AE18" s="129">
        <v>2</v>
      </c>
      <c r="AF18" s="177">
        <v>77</v>
      </c>
      <c r="AG18" s="132"/>
      <c r="AM18" s="143"/>
      <c r="AN18" s="132"/>
    </row>
    <row r="19" spans="1:40" ht="16.8" x14ac:dyDescent="0.4">
      <c r="A19" s="105">
        <f>Лист2!A21</f>
        <v>19</v>
      </c>
      <c r="B19" s="323" t="str">
        <f>Лист2!B21</f>
        <v>40х10х1,0</v>
      </c>
      <c r="C19" s="317">
        <v>0.74</v>
      </c>
      <c r="D19" s="146">
        <f>C19*F10</f>
        <v>74</v>
      </c>
      <c r="E19" s="132"/>
      <c r="F19" s="141"/>
      <c r="G19" s="203">
        <f>Лист2!F21</f>
        <v>19</v>
      </c>
      <c r="H19" s="144" t="str">
        <f>Лист2!G21</f>
        <v>25х25х0,8</v>
      </c>
      <c r="I19" s="183">
        <v>0.6</v>
      </c>
      <c r="J19" s="146">
        <f>I19*F39</f>
        <v>54.6</v>
      </c>
      <c r="K19" s="143"/>
      <c r="L19" s="143"/>
      <c r="N19" s="132"/>
      <c r="O19" s="144" t="s">
        <v>478</v>
      </c>
      <c r="P19" s="183">
        <v>36.549999999999997</v>
      </c>
      <c r="Q19" s="121">
        <v>133</v>
      </c>
      <c r="R19" s="132">
        <f t="shared" si="0"/>
        <v>4861.1499999999996</v>
      </c>
      <c r="T19" s="143"/>
      <c r="U19" s="203">
        <f>Лист2!K21</f>
        <v>19</v>
      </c>
      <c r="V19" s="142" t="str">
        <f>Лист2!L21</f>
        <v>25 (3,2)</v>
      </c>
      <c r="W19" s="145">
        <v>2.39</v>
      </c>
      <c r="X19" s="174">
        <f>W19*Z15</f>
        <v>174.47</v>
      </c>
      <c r="Y19" s="147"/>
      <c r="Z19" s="105"/>
      <c r="AA19" s="143"/>
      <c r="AB19" s="142" t="s">
        <v>110</v>
      </c>
      <c r="AC19" s="142">
        <v>1.1599999999999999</v>
      </c>
      <c r="AD19" s="176">
        <f>AC19*AF13</f>
        <v>85.839999999999989</v>
      </c>
      <c r="AG19" s="132"/>
      <c r="AM19" s="143"/>
      <c r="AN19" s="132"/>
    </row>
    <row r="20" spans="1:40" ht="16.8" x14ac:dyDescent="0.4">
      <c r="A20" s="105">
        <f>Лист2!A22</f>
        <v>20</v>
      </c>
      <c r="B20" s="323" t="str">
        <f>Лист2!B22</f>
        <v>40х10х1,2</v>
      </c>
      <c r="C20" s="317">
        <v>0.88</v>
      </c>
      <c r="D20" s="146">
        <f>C20*F11</f>
        <v>88</v>
      </c>
      <c r="E20" s="132"/>
      <c r="F20" s="141"/>
      <c r="G20" s="203">
        <f>Лист2!F22</f>
        <v>20</v>
      </c>
      <c r="H20" s="144" t="str">
        <f>Лист2!G22</f>
        <v>25х25х1,0</v>
      </c>
      <c r="I20" s="183">
        <v>0.74</v>
      </c>
      <c r="J20" s="146">
        <f>I20*F41</f>
        <v>63.64</v>
      </c>
      <c r="K20" s="118"/>
      <c r="L20" s="118"/>
      <c r="N20" s="132"/>
      <c r="O20" s="144" t="s">
        <v>570</v>
      </c>
      <c r="P20" s="183">
        <v>56.88</v>
      </c>
      <c r="Q20" s="121">
        <v>133</v>
      </c>
      <c r="R20" s="132">
        <f t="shared" si="0"/>
        <v>7565.04</v>
      </c>
      <c r="T20" s="143"/>
      <c r="U20" s="203">
        <f>Лист2!K22</f>
        <v>20</v>
      </c>
      <c r="V20" s="142" t="str">
        <f>Лист2!L22</f>
        <v>32(1,2)/ДН 42 (1,2)</v>
      </c>
      <c r="W20" s="145">
        <v>1.21</v>
      </c>
      <c r="X20" s="174">
        <f>W20*Z7</f>
        <v>102.85</v>
      </c>
      <c r="Y20" s="105"/>
      <c r="Z20" s="105"/>
      <c r="AA20" s="143"/>
      <c r="AB20" s="142" t="s">
        <v>111</v>
      </c>
      <c r="AC20" s="145">
        <v>1.51</v>
      </c>
      <c r="AD20" s="176">
        <f>AC20*AF13</f>
        <v>111.74</v>
      </c>
      <c r="AG20" s="132"/>
      <c r="AM20" s="143"/>
      <c r="AN20" s="132"/>
    </row>
    <row r="21" spans="1:40" ht="16.8" x14ac:dyDescent="0.4">
      <c r="A21" s="105">
        <f>Лист2!A23</f>
        <v>21</v>
      </c>
      <c r="B21" s="323" t="str">
        <f>Лист2!B23</f>
        <v>40х10х1,5</v>
      </c>
      <c r="C21" s="317">
        <v>1.08</v>
      </c>
      <c r="D21" s="146">
        <f>C21*F12</f>
        <v>102.60000000000001</v>
      </c>
      <c r="E21" s="132"/>
      <c r="F21" s="141"/>
      <c r="G21" s="203">
        <f>Лист2!F23</f>
        <v>21</v>
      </c>
      <c r="H21" s="144" t="str">
        <f>Лист2!G23</f>
        <v>25х25х1,1</v>
      </c>
      <c r="I21" s="183">
        <v>0.81</v>
      </c>
      <c r="J21" s="146">
        <f>I21*F41</f>
        <v>69.660000000000011</v>
      </c>
      <c r="K21" s="118"/>
      <c r="L21" s="118"/>
      <c r="N21" s="132"/>
      <c r="O21" s="197" t="s">
        <v>366</v>
      </c>
      <c r="P21" s="198">
        <f>Раб2!F35</f>
        <v>0.85</v>
      </c>
      <c r="Q21" s="199"/>
      <c r="R21" s="200"/>
      <c r="S21" s="42"/>
      <c r="T21" s="143"/>
      <c r="U21" s="203">
        <f>Лист2!K23</f>
        <v>21</v>
      </c>
      <c r="V21" s="142" t="str">
        <f>Лист2!L23</f>
        <v>32 (1,5)/ДН 42 (1,5)</v>
      </c>
      <c r="W21" s="145">
        <v>1.51</v>
      </c>
      <c r="X21" s="174">
        <f>W21*Z9</f>
        <v>129.86000000000001</v>
      </c>
      <c r="Y21" s="105"/>
      <c r="Z21" s="105"/>
      <c r="AA21" s="143"/>
      <c r="AB21" s="142" t="s">
        <v>112</v>
      </c>
      <c r="AC21" s="145">
        <v>2.12</v>
      </c>
      <c r="AD21" s="176">
        <f>AC21*AF14</f>
        <v>154.76000000000002</v>
      </c>
      <c r="AG21" s="132"/>
    </row>
    <row r="22" spans="1:40" ht="16.8" x14ac:dyDescent="0.4">
      <c r="A22" s="105">
        <f>Лист2!A24</f>
        <v>22</v>
      </c>
      <c r="B22" s="127" t="str">
        <f>Лист2!B24</f>
        <v>40х20х1,0</v>
      </c>
      <c r="C22" s="183">
        <v>0.9</v>
      </c>
      <c r="D22" s="146">
        <f>C22*F41</f>
        <v>77.400000000000006</v>
      </c>
      <c r="E22" s="132"/>
      <c r="F22" s="141"/>
      <c r="G22" s="203">
        <f>Лист2!F24</f>
        <v>22</v>
      </c>
      <c r="H22" s="144" t="str">
        <f>Лист2!G24</f>
        <v>25х25х1,2</v>
      </c>
      <c r="I22" s="183">
        <v>0.89900000000000002</v>
      </c>
      <c r="J22" s="146">
        <f>I22*F42</f>
        <v>76.415000000000006</v>
      </c>
      <c r="K22" s="118"/>
      <c r="L22" s="118"/>
      <c r="N22" s="132"/>
      <c r="O22" s="197" t="s">
        <v>367</v>
      </c>
      <c r="P22" s="198">
        <f>Раб2!F36</f>
        <v>1</v>
      </c>
      <c r="Q22" s="199"/>
      <c r="R22" s="200"/>
      <c r="S22" s="42"/>
      <c r="T22" s="143"/>
      <c r="U22" s="203">
        <f>Лист2!K24</f>
        <v>22</v>
      </c>
      <c r="V22" s="142" t="str">
        <f>Лист2!L24</f>
        <v>32 (1,8)/ДН 42 (1,8)</v>
      </c>
      <c r="W22" s="145">
        <v>1.8</v>
      </c>
      <c r="X22" s="174">
        <f>W22*Z11</f>
        <v>147.6</v>
      </c>
      <c r="Y22" s="105"/>
      <c r="Z22" s="105"/>
      <c r="AA22" s="143"/>
      <c r="AB22" s="142" t="s">
        <v>113</v>
      </c>
      <c r="AC22" s="145">
        <v>2.52</v>
      </c>
      <c r="AD22" s="176">
        <f>AC22*AF14</f>
        <v>183.96</v>
      </c>
      <c r="AG22" s="132"/>
    </row>
    <row r="23" spans="1:40" ht="16.8" x14ac:dyDescent="0.4">
      <c r="A23" s="105">
        <f>Лист2!A25</f>
        <v>23</v>
      </c>
      <c r="B23" s="127" t="str">
        <f>Лист2!B25</f>
        <v>40х20х1,1</v>
      </c>
      <c r="C23" s="183">
        <v>0.98</v>
      </c>
      <c r="D23" s="146">
        <f>C23*F41</f>
        <v>84.28</v>
      </c>
      <c r="E23" s="132"/>
      <c r="F23" s="141"/>
      <c r="G23" s="203">
        <f>Лист2!F25</f>
        <v>23</v>
      </c>
      <c r="H23" s="144" t="str">
        <f>Лист2!G25</f>
        <v>25х25х1,4</v>
      </c>
      <c r="I23" s="183">
        <v>1.01</v>
      </c>
      <c r="J23" s="146">
        <f>I23*F43</f>
        <v>86.86</v>
      </c>
      <c r="K23" s="118"/>
      <c r="L23" s="118"/>
      <c r="N23" s="132"/>
      <c r="O23" s="197" t="s">
        <v>368</v>
      </c>
      <c r="P23" s="198">
        <f>Раб2!F38</f>
        <v>2</v>
      </c>
      <c r="Q23" s="199"/>
      <c r="R23" s="200"/>
      <c r="S23" s="42"/>
      <c r="T23" s="143"/>
      <c r="U23" s="203">
        <f>Лист2!K25</f>
        <v>23</v>
      </c>
      <c r="V23" s="142" t="str">
        <f>Лист2!L25</f>
        <v>32 (2,0)/ДН 42 (2,0)</v>
      </c>
      <c r="W23" s="145">
        <v>1.99</v>
      </c>
      <c r="X23" s="174">
        <f>W23*Z12</f>
        <v>153.22999999999999</v>
      </c>
      <c r="Y23" s="105"/>
      <c r="Z23" s="105"/>
      <c r="AA23" s="143"/>
      <c r="AB23" s="142" t="s">
        <v>114</v>
      </c>
      <c r="AC23" s="145">
        <v>3.33</v>
      </c>
      <c r="AD23" s="176">
        <f>AC23*AF15</f>
        <v>243.09</v>
      </c>
      <c r="AG23" s="132"/>
    </row>
    <row r="24" spans="1:40" ht="16.8" x14ac:dyDescent="0.4">
      <c r="A24" s="105">
        <f>Лист2!A26</f>
        <v>24</v>
      </c>
      <c r="B24" s="127" t="str">
        <f>Лист2!B26</f>
        <v xml:space="preserve">40х20х1,2 </v>
      </c>
      <c r="C24" s="183">
        <v>1.07</v>
      </c>
      <c r="D24" s="146">
        <f>C24*F42</f>
        <v>90.95</v>
      </c>
      <c r="E24" s="143"/>
      <c r="F24" s="141"/>
      <c r="G24" s="203">
        <f>Лист2!F26</f>
        <v>24</v>
      </c>
      <c r="H24" s="144" t="str">
        <f>Лист2!G26</f>
        <v>25х25х1,5</v>
      </c>
      <c r="I24" s="183">
        <v>1.0820000000000001</v>
      </c>
      <c r="J24" s="146">
        <f>I24*F44</f>
        <v>93.052000000000007</v>
      </c>
      <c r="K24" s="118"/>
      <c r="L24" s="118"/>
      <c r="N24" s="132">
        <v>1</v>
      </c>
      <c r="O24" s="144" t="str">
        <f>Лист2!Q22</f>
        <v>Уг.25 (3,0)</v>
      </c>
      <c r="P24" s="183">
        <v>1.1950000000000001</v>
      </c>
      <c r="Q24" s="121">
        <v>86</v>
      </c>
      <c r="R24" s="132">
        <f>P24*Q24</f>
        <v>102.77000000000001</v>
      </c>
      <c r="T24" s="143"/>
      <c r="U24" s="203">
        <f>Лист2!K26</f>
        <v>24</v>
      </c>
      <c r="V24" s="142" t="str">
        <f>Лист2!L26</f>
        <v>32 (2,5)/ДН 42 (2,5)</v>
      </c>
      <c r="W24" s="145">
        <v>2.4500000000000002</v>
      </c>
      <c r="X24" s="174">
        <f>W24*Z13</f>
        <v>181.3</v>
      </c>
      <c r="Y24" s="105"/>
      <c r="Z24" s="105"/>
      <c r="AA24" s="143"/>
      <c r="AB24" s="142" t="s">
        <v>115</v>
      </c>
      <c r="AC24" s="145">
        <v>4.22</v>
      </c>
      <c r="AD24" s="176">
        <f>AC24*AF15</f>
        <v>308.06</v>
      </c>
      <c r="AG24" s="132"/>
    </row>
    <row r="25" spans="1:40" ht="16.8" x14ac:dyDescent="0.4">
      <c r="A25" s="105">
        <f>Лист2!A27</f>
        <v>25</v>
      </c>
      <c r="B25" s="127" t="str">
        <f>Лист2!B27</f>
        <v>40х20х1,4</v>
      </c>
      <c r="C25" s="183">
        <v>1.23</v>
      </c>
      <c r="D25" s="146">
        <f>C25*F43</f>
        <v>105.78</v>
      </c>
      <c r="E25" s="143"/>
      <c r="F25" s="141"/>
      <c r="G25" s="203">
        <f>Лист2!F27</f>
        <v>25</v>
      </c>
      <c r="H25" s="144" t="str">
        <f>Лист2!G27</f>
        <v>25х25х1,8</v>
      </c>
      <c r="I25" s="183">
        <v>1.27</v>
      </c>
      <c r="J25" s="146">
        <f>I25*F46</f>
        <v>104.14</v>
      </c>
      <c r="K25" s="143"/>
      <c r="L25" s="143"/>
      <c r="N25" s="132">
        <v>2</v>
      </c>
      <c r="O25" s="144" t="str">
        <f>Лист2!Q23</f>
        <v>Уг.32 (3,0)</v>
      </c>
      <c r="P25" s="183">
        <v>1.5</v>
      </c>
      <c r="Q25" s="121">
        <v>86</v>
      </c>
      <c r="R25" s="132">
        <f t="shared" ref="R25:R45" si="4">P25*Q25</f>
        <v>129</v>
      </c>
      <c r="T25" s="132"/>
      <c r="U25" s="203">
        <f>Лист2!K27</f>
        <v>25</v>
      </c>
      <c r="V25" s="142" t="str">
        <f>Лист2!L27</f>
        <v>32 (2,8)/ДН 42 (2,8)</v>
      </c>
      <c r="W25" s="145">
        <v>2.73</v>
      </c>
      <c r="X25" s="174">
        <f>W25*Z14</f>
        <v>199.29</v>
      </c>
      <c r="Y25" s="105"/>
      <c r="Z25" s="105"/>
      <c r="AA25" s="143"/>
      <c r="AB25" s="142" t="s">
        <v>116</v>
      </c>
      <c r="AC25" s="145">
        <v>5.74</v>
      </c>
      <c r="AD25" s="176">
        <f>AC25*AF16</f>
        <v>419.02000000000004</v>
      </c>
      <c r="AG25" s="132"/>
    </row>
    <row r="26" spans="1:40" ht="16.8" x14ac:dyDescent="0.4">
      <c r="A26" s="105">
        <f>Лист2!A28</f>
        <v>26</v>
      </c>
      <c r="B26" s="127" t="str">
        <f>Лист2!B28</f>
        <v>40х20х1,5</v>
      </c>
      <c r="C26" s="183">
        <v>1.31</v>
      </c>
      <c r="D26" s="146">
        <f>C26*F44</f>
        <v>112.66000000000001</v>
      </c>
      <c r="E26" s="143"/>
      <c r="F26" s="141"/>
      <c r="G26" s="203">
        <f>Лист2!F28</f>
        <v>26</v>
      </c>
      <c r="H26" s="144" t="str">
        <f>Лист2!G28</f>
        <v>25х25х2,0</v>
      </c>
      <c r="I26" s="183">
        <v>1.39</v>
      </c>
      <c r="J26" s="146">
        <f>I26*F47</f>
        <v>107.02999999999999</v>
      </c>
      <c r="K26" s="143"/>
      <c r="L26" s="143"/>
      <c r="N26" s="132">
        <v>3</v>
      </c>
      <c r="O26" s="144" t="str">
        <f>Лист2!Q24</f>
        <v>Уг.40 (3,0)</v>
      </c>
      <c r="P26" s="183">
        <v>1.88</v>
      </c>
      <c r="Q26" s="121">
        <v>75</v>
      </c>
      <c r="R26" s="132">
        <f t="shared" si="4"/>
        <v>141</v>
      </c>
      <c r="T26" s="132"/>
      <c r="U26" s="203">
        <f>Лист2!K28</f>
        <v>26</v>
      </c>
      <c r="V26" s="142" t="str">
        <f>Лист2!L28</f>
        <v>32 (3,0)/ДН 42 (3,0)</v>
      </c>
      <c r="W26" s="145">
        <v>2.919</v>
      </c>
      <c r="X26" s="174">
        <f>W26*Z15</f>
        <v>213.08699999999999</v>
      </c>
      <c r="Y26" s="105"/>
      <c r="Z26" s="105"/>
      <c r="AA26" s="143"/>
      <c r="AB26" s="142" t="s">
        <v>117</v>
      </c>
      <c r="AC26" s="145">
        <v>7</v>
      </c>
      <c r="AD26" s="176">
        <f>AC26*AF16</f>
        <v>511</v>
      </c>
      <c r="AG26" s="132"/>
      <c r="AH26" s="132"/>
      <c r="AI26" s="132"/>
    </row>
    <row r="27" spans="1:40" ht="16.8" x14ac:dyDescent="0.4">
      <c r="A27" s="105">
        <f>Лист2!A29</f>
        <v>27</v>
      </c>
      <c r="B27" s="127" t="str">
        <f>Лист2!B29</f>
        <v>40х20х1,8</v>
      </c>
      <c r="C27" s="183">
        <v>1.5497000000000001</v>
      </c>
      <c r="D27" s="146">
        <f>C27*F46</f>
        <v>127.0754</v>
      </c>
      <c r="E27" s="143"/>
      <c r="F27" s="141"/>
      <c r="G27" s="203">
        <f>Лист2!F29</f>
        <v>27</v>
      </c>
      <c r="H27" s="144" t="str">
        <f>Лист2!G29</f>
        <v>30х30х0,8</v>
      </c>
      <c r="I27" s="183">
        <v>0.72</v>
      </c>
      <c r="J27" s="146">
        <f>I27*F39</f>
        <v>65.52</v>
      </c>
      <c r="K27" s="143"/>
      <c r="L27" s="143"/>
      <c r="N27" s="132">
        <v>4</v>
      </c>
      <c r="O27" s="144" t="str">
        <f>Лист2!Q25</f>
        <v>Уг.40 (4,0)</v>
      </c>
      <c r="P27" s="183">
        <v>2.42</v>
      </c>
      <c r="Q27" s="121">
        <v>75</v>
      </c>
      <c r="R27" s="132">
        <f t="shared" si="4"/>
        <v>181.5</v>
      </c>
      <c r="T27" s="132"/>
      <c r="U27" s="203">
        <f>Лист2!K29</f>
        <v>27</v>
      </c>
      <c r="V27" s="142" t="str">
        <f>Лист2!L29</f>
        <v>32 (3,2)/ДН 42 (3,2)</v>
      </c>
      <c r="W27" s="145">
        <v>3.09</v>
      </c>
      <c r="X27" s="174">
        <f>W27*Z15</f>
        <v>225.57</v>
      </c>
      <c r="Y27" s="105"/>
      <c r="Z27" s="105"/>
      <c r="AA27" s="143"/>
      <c r="AD27"/>
      <c r="AE27" s="143"/>
      <c r="AF27" s="132"/>
      <c r="AG27" s="132"/>
      <c r="AH27" s="132"/>
      <c r="AI27" s="132"/>
    </row>
    <row r="28" spans="1:40" ht="16.8" x14ac:dyDescent="0.4">
      <c r="A28" s="105">
        <f>Лист2!A30</f>
        <v>28</v>
      </c>
      <c r="B28" s="127" t="str">
        <f>Лист2!B30</f>
        <v>40х20х2,0</v>
      </c>
      <c r="C28" s="183">
        <v>1.7</v>
      </c>
      <c r="D28" s="146">
        <f>C28*F47</f>
        <v>130.9</v>
      </c>
      <c r="E28" s="143"/>
      <c r="F28" s="141"/>
      <c r="G28" s="203">
        <f>Лист2!F30</f>
        <v>28</v>
      </c>
      <c r="H28" s="144" t="str">
        <f>Лист2!G30</f>
        <v>30х30х0,9</v>
      </c>
      <c r="I28" s="183">
        <v>0.81100000000000005</v>
      </c>
      <c r="J28" s="146">
        <f>I28*F40</f>
        <v>72.179000000000002</v>
      </c>
      <c r="K28" s="143"/>
      <c r="L28" s="143"/>
      <c r="N28" s="132">
        <v>5</v>
      </c>
      <c r="O28" s="144" t="str">
        <f>Лист2!Q26</f>
        <v>Уг.45 (4,0)</v>
      </c>
      <c r="P28" s="183">
        <v>2.73</v>
      </c>
      <c r="Q28" s="121">
        <v>74</v>
      </c>
      <c r="R28" s="132">
        <f t="shared" si="4"/>
        <v>202.02</v>
      </c>
      <c r="T28" s="132"/>
      <c r="U28" s="203">
        <f>Лист2!K30</f>
        <v>28</v>
      </c>
      <c r="V28" s="142" t="str">
        <f>Лист2!L30</f>
        <v>40 (1,2)/ДН 48 (1,2)</v>
      </c>
      <c r="W28" s="145">
        <v>1.38</v>
      </c>
      <c r="X28" s="174">
        <f>W28*Z7</f>
        <v>117.3</v>
      </c>
      <c r="Y28" s="105"/>
      <c r="Z28" s="105"/>
      <c r="AA28" s="143"/>
      <c r="AB28" s="143"/>
      <c r="AC28" s="143"/>
      <c r="AD28" s="176"/>
      <c r="AE28" s="132"/>
      <c r="AF28" s="132"/>
      <c r="AG28" s="132"/>
      <c r="AH28" s="132"/>
      <c r="AI28" s="132"/>
    </row>
    <row r="29" spans="1:40" ht="16.8" x14ac:dyDescent="0.4">
      <c r="A29" s="105">
        <f>Лист2!A31</f>
        <v>29</v>
      </c>
      <c r="B29" s="127" t="str">
        <f>Лист2!B31</f>
        <v>40х25х1,0</v>
      </c>
      <c r="C29" s="183">
        <v>0.98</v>
      </c>
      <c r="D29" s="146">
        <f>C29*F41</f>
        <v>84.28</v>
      </c>
      <c r="E29" s="143"/>
      <c r="F29" s="141"/>
      <c r="G29" s="203">
        <f>Лист2!F31</f>
        <v>29</v>
      </c>
      <c r="H29" s="144" t="str">
        <f>Лист2!G31</f>
        <v>30х30х1,0</v>
      </c>
      <c r="I29" s="183">
        <v>0.9</v>
      </c>
      <c r="J29" s="146">
        <f>I29*F41</f>
        <v>77.400000000000006</v>
      </c>
      <c r="K29" s="143"/>
      <c r="L29" s="143"/>
      <c r="N29" s="132">
        <v>6</v>
      </c>
      <c r="O29" s="144" t="str">
        <f>Лист2!Q27</f>
        <v>Уг.50 (4,0)</v>
      </c>
      <c r="P29" s="183">
        <v>3.16</v>
      </c>
      <c r="Q29" s="121">
        <v>74</v>
      </c>
      <c r="R29" s="132">
        <f t="shared" si="4"/>
        <v>233.84</v>
      </c>
      <c r="T29" s="132"/>
      <c r="U29" s="203">
        <f>Лист2!K31</f>
        <v>29</v>
      </c>
      <c r="V29" s="142" t="str">
        <f>Лист2!L31</f>
        <v>40 (1,5)/ДН 48 (1,5)</v>
      </c>
      <c r="W29" s="142">
        <v>1.72</v>
      </c>
      <c r="X29" s="174">
        <f>W29*Z9</f>
        <v>147.91999999999999</v>
      </c>
      <c r="Y29" s="147"/>
      <c r="Z29" s="147"/>
      <c r="AA29" s="143"/>
      <c r="AB29" s="132"/>
      <c r="AC29" s="132" t="s">
        <v>563</v>
      </c>
      <c r="AD29" s="176"/>
      <c r="AE29" s="132" t="s">
        <v>564</v>
      </c>
      <c r="AF29" s="132" t="s">
        <v>617</v>
      </c>
      <c r="AG29" s="132" t="s">
        <v>591</v>
      </c>
      <c r="AI29" s="132"/>
    </row>
    <row r="30" spans="1:40" ht="19.2" x14ac:dyDescent="0.45">
      <c r="A30" s="105">
        <f>Лист2!A32</f>
        <v>30</v>
      </c>
      <c r="B30" s="127" t="str">
        <f>Лист2!B32</f>
        <v>40х25х1,1</v>
      </c>
      <c r="C30" s="183">
        <v>1.07</v>
      </c>
      <c r="D30" s="146">
        <f>C30*F41</f>
        <v>92.02000000000001</v>
      </c>
      <c r="E30" s="143"/>
      <c r="F30" s="141"/>
      <c r="G30" s="203">
        <f>Лист2!F32</f>
        <v>30</v>
      </c>
      <c r="H30" s="144" t="str">
        <f>Лист2!G32</f>
        <v>30х30х1,1</v>
      </c>
      <c r="I30" s="183">
        <v>0.98</v>
      </c>
      <c r="J30" s="146">
        <f>I30*F41</f>
        <v>84.28</v>
      </c>
      <c r="K30" s="143"/>
      <c r="L30" s="143"/>
      <c r="N30" s="132">
        <v>7</v>
      </c>
      <c r="O30" s="144" t="str">
        <f>Лист2!Q28</f>
        <v>Уг.50 (5,0)</v>
      </c>
      <c r="P30" s="183">
        <v>3.74</v>
      </c>
      <c r="Q30" s="121">
        <v>74</v>
      </c>
      <c r="R30" s="132">
        <f t="shared" si="4"/>
        <v>276.76</v>
      </c>
      <c r="T30" s="132"/>
      <c r="U30" s="203">
        <f>Лист2!K32</f>
        <v>30</v>
      </c>
      <c r="V30" s="142" t="str">
        <f>Лист2!L32</f>
        <v>40 (1,7)/ДН 48 (1,7)</v>
      </c>
      <c r="W30" s="142">
        <v>1.94</v>
      </c>
      <c r="X30" s="174">
        <f>W30*Z10</f>
        <v>159.07999999999998</v>
      </c>
      <c r="Y30" s="299">
        <v>1.8</v>
      </c>
      <c r="Z30" s="300">
        <v>82</v>
      </c>
      <c r="AA30" s="132"/>
      <c r="AB30" s="144" t="str">
        <f>Лист1!C5</f>
        <v>0,5*1000*2000</v>
      </c>
      <c r="AC30" s="107">
        <v>7.7</v>
      </c>
      <c r="AD30" s="501" t="str">
        <f>Лист1!E5</f>
        <v>х/к</v>
      </c>
      <c r="AE30" s="183"/>
      <c r="AF30" s="109">
        <f>AG30*AC30</f>
        <v>585.20000000000005</v>
      </c>
      <c r="AG30" s="234">
        <v>76</v>
      </c>
    </row>
    <row r="31" spans="1:40" ht="19.2" x14ac:dyDescent="0.45">
      <c r="A31" s="105">
        <f>Лист2!A33</f>
        <v>31</v>
      </c>
      <c r="B31" s="127" t="str">
        <f>Лист2!B33</f>
        <v>40х25х1,2</v>
      </c>
      <c r="C31" s="183">
        <v>1.1599999999999999</v>
      </c>
      <c r="D31" s="146">
        <f>C31*F42</f>
        <v>98.6</v>
      </c>
      <c r="E31" s="143"/>
      <c r="F31" s="141"/>
      <c r="G31" s="203">
        <f>Лист2!F33</f>
        <v>31</v>
      </c>
      <c r="H31" s="144" t="str">
        <f>Лист2!G33</f>
        <v>30х30х1,2</v>
      </c>
      <c r="I31" s="183">
        <v>1.07</v>
      </c>
      <c r="J31" s="146">
        <f>I31*F42</f>
        <v>90.95</v>
      </c>
      <c r="K31" s="143"/>
      <c r="L31" s="143"/>
      <c r="N31" s="132">
        <v>8</v>
      </c>
      <c r="O31" s="144" t="str">
        <f>Лист2!Q29</f>
        <v>Уг.63 (4,0)</v>
      </c>
      <c r="P31" s="183">
        <v>3.9</v>
      </c>
      <c r="Q31" s="121">
        <v>74</v>
      </c>
      <c r="R31" s="132">
        <f t="shared" si="4"/>
        <v>288.59999999999997</v>
      </c>
      <c r="T31" s="132"/>
      <c r="U31" s="203">
        <f>Лист2!K33</f>
        <v>31</v>
      </c>
      <c r="V31" s="142" t="str">
        <f>Лист2!L33</f>
        <v>40 (1,8)/ДН 48 (1,8)</v>
      </c>
      <c r="W31" s="145">
        <v>2.0489999999999999</v>
      </c>
      <c r="X31" s="174">
        <f>W31*Z11</f>
        <v>168.018</v>
      </c>
      <c r="Y31" s="299">
        <v>2</v>
      </c>
      <c r="Z31" s="300">
        <v>77</v>
      </c>
      <c r="AA31" s="132"/>
      <c r="AB31" s="144" t="str">
        <f>Лист1!C6</f>
        <v>0,6*1000*2000</v>
      </c>
      <c r="AC31" s="107">
        <v>9.2200000000000006</v>
      </c>
      <c r="AD31" s="502"/>
      <c r="AE31" s="183"/>
      <c r="AF31" s="109">
        <f t="shared" ref="AF31:AF78" si="5">AG31*AC31</f>
        <v>700.72</v>
      </c>
      <c r="AG31" s="234">
        <v>76</v>
      </c>
    </row>
    <row r="32" spans="1:40" ht="19.2" x14ac:dyDescent="0.45">
      <c r="A32" s="105">
        <f>Лист2!A34</f>
        <v>32</v>
      </c>
      <c r="B32" s="127" t="str">
        <f>Лист2!B34</f>
        <v>40х25х1,5</v>
      </c>
      <c r="C32" s="183">
        <v>1.48</v>
      </c>
      <c r="D32" s="146">
        <f>C32*F44</f>
        <v>127.28</v>
      </c>
      <c r="E32" s="143"/>
      <c r="F32" s="141"/>
      <c r="G32" s="203">
        <f>Лист2!F34</f>
        <v>32</v>
      </c>
      <c r="H32" s="144" t="str">
        <f>Лист2!G34</f>
        <v>30х30х1,4</v>
      </c>
      <c r="I32" s="183">
        <v>1.23</v>
      </c>
      <c r="J32" s="146">
        <f>I32*F43</f>
        <v>105.78</v>
      </c>
      <c r="K32" s="143"/>
      <c r="L32" s="118"/>
      <c r="N32" s="132">
        <v>9</v>
      </c>
      <c r="O32" s="144" t="str">
        <f>Лист2!Q30</f>
        <v>Уг.63 (5,0)</v>
      </c>
      <c r="P32" s="183">
        <v>4.8099999999999996</v>
      </c>
      <c r="Q32" s="121">
        <v>74</v>
      </c>
      <c r="R32" s="132">
        <f t="shared" si="4"/>
        <v>355.94</v>
      </c>
      <c r="T32" s="132"/>
      <c r="U32" s="203">
        <f>Лист2!K34</f>
        <v>32</v>
      </c>
      <c r="V32" s="299" t="str">
        <f>Лист2!L34</f>
        <v>40 (2,0)/ДН 48 (2,0)</v>
      </c>
      <c r="W32" s="165">
        <v>2.2690000000000001</v>
      </c>
      <c r="X32" s="166">
        <f>W32*Z31</f>
        <v>174.71300000000002</v>
      </c>
      <c r="Y32" s="299">
        <v>2.4</v>
      </c>
      <c r="Z32" s="300">
        <v>74</v>
      </c>
      <c r="AA32" s="132"/>
      <c r="AB32" s="144" t="str">
        <f>Лист1!C7</f>
        <v>0,7*1000*2000</v>
      </c>
      <c r="AC32" s="107">
        <v>11</v>
      </c>
      <c r="AD32" s="502"/>
      <c r="AE32" s="183"/>
      <c r="AF32" s="109">
        <f t="shared" si="5"/>
        <v>825</v>
      </c>
      <c r="AG32" s="234">
        <v>75</v>
      </c>
    </row>
    <row r="33" spans="1:33" ht="19.2" x14ac:dyDescent="0.45">
      <c r="A33" s="105">
        <f>Лист2!A35</f>
        <v>33</v>
      </c>
      <c r="B33" s="127" t="str">
        <f>Лист2!B35</f>
        <v>40х25х1,7</v>
      </c>
      <c r="C33" s="183">
        <v>1.605</v>
      </c>
      <c r="D33" s="146">
        <f>C33*F45</f>
        <v>131.60999999999999</v>
      </c>
      <c r="E33" s="143"/>
      <c r="F33" s="141"/>
      <c r="G33" s="203">
        <f>Лист2!F35</f>
        <v>33</v>
      </c>
      <c r="H33" s="144" t="str">
        <f>Лист2!G35</f>
        <v>30х30х1,5</v>
      </c>
      <c r="I33" s="183">
        <v>1.31</v>
      </c>
      <c r="J33" s="146">
        <f>I33*F44</f>
        <v>112.66000000000001</v>
      </c>
      <c r="K33" s="118"/>
      <c r="L33" s="118"/>
      <c r="N33" s="132">
        <v>10</v>
      </c>
      <c r="O33" s="144" t="str">
        <f>Лист2!Q31</f>
        <v>Уг. 63 (6,0)</v>
      </c>
      <c r="P33" s="183">
        <v>5.72</v>
      </c>
      <c r="Q33" s="121">
        <v>74</v>
      </c>
      <c r="R33" s="132">
        <f t="shared" si="4"/>
        <v>423.28</v>
      </c>
      <c r="T33" s="132"/>
      <c r="U33" s="203">
        <f>Лист2!K35</f>
        <v>33</v>
      </c>
      <c r="V33" s="299" t="str">
        <f>Лист2!L35</f>
        <v>40 (2,4)/ДН 48 (2,4)</v>
      </c>
      <c r="W33" s="165">
        <v>2.69</v>
      </c>
      <c r="X33" s="166">
        <f>W33*Z32</f>
        <v>199.06</v>
      </c>
      <c r="Y33" s="299">
        <v>2.5</v>
      </c>
      <c r="Z33" s="300">
        <v>74</v>
      </c>
      <c r="AA33" s="132"/>
      <c r="AB33" s="144" t="str">
        <f>Лист1!C8</f>
        <v>0,85*1000*2000</v>
      </c>
      <c r="AC33" s="107">
        <v>13.81</v>
      </c>
      <c r="AD33" s="502"/>
      <c r="AE33" s="183"/>
      <c r="AF33" s="109">
        <f t="shared" si="5"/>
        <v>1035.75</v>
      </c>
      <c r="AG33" s="234">
        <v>75</v>
      </c>
    </row>
    <row r="34" spans="1:33" ht="19.2" x14ac:dyDescent="0.45">
      <c r="A34" s="105">
        <f>Лист2!A36</f>
        <v>34</v>
      </c>
      <c r="B34" s="127" t="str">
        <f>Лист2!B36</f>
        <v>40х25х1,8</v>
      </c>
      <c r="C34" s="183">
        <v>1.69</v>
      </c>
      <c r="D34" s="146">
        <f>C34*F46</f>
        <v>138.57999999999998</v>
      </c>
      <c r="E34" s="143"/>
      <c r="F34" s="141"/>
      <c r="G34" s="203">
        <f>Лист2!F36</f>
        <v>34</v>
      </c>
      <c r="H34" s="144" t="str">
        <f>Лист2!G36</f>
        <v>30х30х1,8</v>
      </c>
      <c r="I34" s="183">
        <v>1.55</v>
      </c>
      <c r="J34" s="146">
        <f>I34*F46</f>
        <v>127.10000000000001</v>
      </c>
      <c r="K34" s="118"/>
      <c r="L34" s="118"/>
      <c r="N34" s="132">
        <v>11</v>
      </c>
      <c r="O34" s="144" t="str">
        <f>Лист2!Q32</f>
        <v>Уг.75 (5,0)</v>
      </c>
      <c r="P34" s="183">
        <v>5.88</v>
      </c>
      <c r="Q34" s="121">
        <v>74</v>
      </c>
      <c r="R34" s="132">
        <f t="shared" si="4"/>
        <v>435.12</v>
      </c>
      <c r="T34" s="132"/>
      <c r="U34" s="203">
        <f>Лист2!K36</f>
        <v>34</v>
      </c>
      <c r="V34" s="299" t="str">
        <f>Лист2!L36</f>
        <v>40 (2,5)/ДН 48 (2,5)</v>
      </c>
      <c r="W34" s="165">
        <v>2.8090000000000002</v>
      </c>
      <c r="X34" s="166">
        <f>W34*Z33</f>
        <v>207.86600000000001</v>
      </c>
      <c r="Y34" s="299">
        <v>2.8</v>
      </c>
      <c r="Z34" s="300">
        <v>73</v>
      </c>
      <c r="AA34" s="132"/>
      <c r="AB34" s="144" t="str">
        <f>Лист1!C9</f>
        <v>0,9*1000*2000</v>
      </c>
      <c r="AC34" s="107">
        <v>14.47</v>
      </c>
      <c r="AD34" s="502"/>
      <c r="AE34" s="183"/>
      <c r="AF34" s="109">
        <f t="shared" si="5"/>
        <v>1085.25</v>
      </c>
      <c r="AG34" s="234">
        <v>75</v>
      </c>
    </row>
    <row r="35" spans="1:33" ht="19.2" x14ac:dyDescent="0.45">
      <c r="A35" s="105">
        <f>Лист2!A37</f>
        <v>35</v>
      </c>
      <c r="B35" s="127" t="str">
        <f>Лист2!B37</f>
        <v>40х25х2,0</v>
      </c>
      <c r="C35" s="183">
        <v>1.86</v>
      </c>
      <c r="D35" s="146">
        <f>C35*F47</f>
        <v>143.22</v>
      </c>
      <c r="E35" s="319">
        <v>1.2</v>
      </c>
      <c r="F35" s="320">
        <v>101</v>
      </c>
      <c r="G35" s="203">
        <f>Лист2!F37</f>
        <v>35</v>
      </c>
      <c r="H35" s="144" t="str">
        <f>Лист2!G37</f>
        <v>30х30х2,0</v>
      </c>
      <c r="I35" s="183">
        <v>1.7</v>
      </c>
      <c r="J35" s="146">
        <f>I35*F47</f>
        <v>130.9</v>
      </c>
      <c r="K35" s="118"/>
      <c r="L35" s="118"/>
      <c r="N35" s="132">
        <v>12</v>
      </c>
      <c r="O35" s="144" t="str">
        <f>Лист2!Q33</f>
        <v>Уг. 75 (6,0)</v>
      </c>
      <c r="P35" s="183">
        <v>6.89</v>
      </c>
      <c r="Q35" s="121">
        <v>74</v>
      </c>
      <c r="R35" s="132">
        <f t="shared" si="4"/>
        <v>509.85999999999996</v>
      </c>
      <c r="T35" s="132"/>
      <c r="U35" s="203">
        <f>Лист2!K37</f>
        <v>35</v>
      </c>
      <c r="V35" s="299" t="str">
        <f>Лист2!L37</f>
        <v>40 (2,8)/ДН 48 (2,8)</v>
      </c>
      <c r="W35" s="165">
        <v>3.12</v>
      </c>
      <c r="X35" s="166">
        <f>W35*Z34</f>
        <v>227.76000000000002</v>
      </c>
      <c r="Y35" s="164">
        <v>3</v>
      </c>
      <c r="Z35" s="164">
        <v>73</v>
      </c>
      <c r="AA35" s="132"/>
      <c r="AB35" s="144" t="str">
        <f>Лист1!C10</f>
        <v>1,0*1000*2000</v>
      </c>
      <c r="AC35" s="111">
        <v>16.03</v>
      </c>
      <c r="AD35" s="502"/>
      <c r="AE35" s="183"/>
      <c r="AF35" s="109">
        <f t="shared" si="5"/>
        <v>1186.22</v>
      </c>
      <c r="AG35" s="234">
        <v>74</v>
      </c>
    </row>
    <row r="36" spans="1:33" ht="19.2" x14ac:dyDescent="0.45">
      <c r="A36" s="105">
        <f>Лист2!A38</f>
        <v>36</v>
      </c>
      <c r="B36" s="127" t="str">
        <f>Лист2!B38</f>
        <v>40х30х1,5</v>
      </c>
      <c r="C36" s="183">
        <v>1.55</v>
      </c>
      <c r="D36" s="146">
        <f>C36*F44</f>
        <v>133.30000000000001</v>
      </c>
      <c r="E36" s="319">
        <v>1.5</v>
      </c>
      <c r="F36" s="320">
        <v>95</v>
      </c>
      <c r="G36" s="203">
        <f>Лист2!F38</f>
        <v>36</v>
      </c>
      <c r="H36" s="144" t="str">
        <f>Лист2!G38</f>
        <v>40х40х1,0</v>
      </c>
      <c r="I36" s="183">
        <v>1.21</v>
      </c>
      <c r="J36" s="146">
        <f>I36*F41</f>
        <v>104.06</v>
      </c>
      <c r="K36" s="118"/>
      <c r="L36" s="143"/>
      <c r="N36" s="132">
        <v>13</v>
      </c>
      <c r="O36" s="144" t="str">
        <f>Лист2!Q34</f>
        <v>Уг. 75 (7,0)</v>
      </c>
      <c r="P36" s="183">
        <v>7.96</v>
      </c>
      <c r="Q36" s="121">
        <v>74</v>
      </c>
      <c r="R36" s="132">
        <f t="shared" si="4"/>
        <v>589.04</v>
      </c>
      <c r="T36" s="132"/>
      <c r="U36" s="203">
        <f>Лист2!K38</f>
        <v>36</v>
      </c>
      <c r="V36" s="299" t="str">
        <f>Лист2!L38</f>
        <v>40 (3,0)/ДН 48 (3,0)</v>
      </c>
      <c r="W36" s="165">
        <v>3.343</v>
      </c>
      <c r="X36" s="166">
        <f>W36*Z35</f>
        <v>244.03899999999999</v>
      </c>
      <c r="Y36" s="299">
        <v>3.5</v>
      </c>
      <c r="Z36" s="300">
        <v>73</v>
      </c>
      <c r="AA36" s="132"/>
      <c r="AB36" s="144" t="str">
        <f>Лист1!C11</f>
        <v>1,1*1000*2000</v>
      </c>
      <c r="AC36" s="107">
        <v>16.75</v>
      </c>
      <c r="AD36" s="502"/>
      <c r="AE36" s="183"/>
      <c r="AF36" s="109">
        <f t="shared" si="5"/>
        <v>1239.5</v>
      </c>
      <c r="AG36" s="234">
        <v>74</v>
      </c>
    </row>
    <row r="37" spans="1:33" ht="19.2" x14ac:dyDescent="0.4">
      <c r="A37" s="105">
        <f>Лист2!A39</f>
        <v>37</v>
      </c>
      <c r="B37" s="127" t="str">
        <f>Лист2!B39</f>
        <v>40х30х1,8</v>
      </c>
      <c r="C37" s="183">
        <v>1.83</v>
      </c>
      <c r="D37" s="146">
        <f>C37*F46</f>
        <v>150.06</v>
      </c>
      <c r="E37" s="295">
        <v>1.5</v>
      </c>
      <c r="F37" s="193">
        <v>82</v>
      </c>
      <c r="G37" s="203">
        <f>Лист2!F39</f>
        <v>37</v>
      </c>
      <c r="H37" s="144" t="str">
        <f>Лист2!G39</f>
        <v>40х40х1,1</v>
      </c>
      <c r="I37" s="183">
        <v>1.33</v>
      </c>
      <c r="J37" s="146">
        <f t="shared" ref="J37:J47" si="6">I37*F41</f>
        <v>114.38000000000001</v>
      </c>
      <c r="K37" s="143"/>
      <c r="L37" s="143"/>
      <c r="N37" s="132">
        <v>14</v>
      </c>
      <c r="O37" s="144" t="str">
        <f>Лист2!Q35</f>
        <v>Уг. 75 (8,0)</v>
      </c>
      <c r="P37" s="183">
        <v>9.02</v>
      </c>
      <c r="Q37" s="121">
        <v>74</v>
      </c>
      <c r="R37" s="132">
        <f>P37*Q37</f>
        <v>667.48</v>
      </c>
      <c r="T37" s="132"/>
      <c r="U37" s="203">
        <f>Лист2!K39</f>
        <v>37</v>
      </c>
      <c r="V37" s="299" t="str">
        <f>Лист2!L39</f>
        <v>40 (3,5)/ДН 48 (3,5)</v>
      </c>
      <c r="W37" s="165">
        <v>3.84</v>
      </c>
      <c r="X37" s="166">
        <f>W37*Z44</f>
        <v>280.32</v>
      </c>
      <c r="Y37" s="164">
        <v>4</v>
      </c>
      <c r="Z37" s="164">
        <v>73</v>
      </c>
      <c r="AA37" s="132"/>
      <c r="AB37" s="144" t="str">
        <f>Лист1!C12</f>
        <v>1,2*1000*2000</v>
      </c>
      <c r="AC37" s="106">
        <v>18.399999999999999</v>
      </c>
      <c r="AD37" s="502"/>
      <c r="AE37" s="183"/>
      <c r="AF37" s="109">
        <f t="shared" si="5"/>
        <v>1361.6</v>
      </c>
      <c r="AG37" s="234">
        <v>74</v>
      </c>
    </row>
    <row r="38" spans="1:33" ht="19.2" x14ac:dyDescent="0.4">
      <c r="A38" s="105">
        <f>Лист2!A40</f>
        <v>38</v>
      </c>
      <c r="B38" s="127" t="str">
        <f>Лист2!B40</f>
        <v>40х30х2,0</v>
      </c>
      <c r="C38" s="183">
        <v>2.02</v>
      </c>
      <c r="D38" s="146">
        <f>C38*F47</f>
        <v>155.54</v>
      </c>
      <c r="G38" s="203">
        <f>Лист2!F40</f>
        <v>38</v>
      </c>
      <c r="H38" s="144" t="str">
        <f>Лист2!G40</f>
        <v>40х40х1,2</v>
      </c>
      <c r="I38" s="183">
        <v>1.4430000000000001</v>
      </c>
      <c r="J38" s="146">
        <f t="shared" si="6"/>
        <v>122.655</v>
      </c>
      <c r="K38" s="143"/>
      <c r="L38" s="143"/>
      <c r="N38" s="132">
        <v>15</v>
      </c>
      <c r="O38" s="144" t="str">
        <f>Лист2!Q36</f>
        <v>Уг. 90 (6,0)</v>
      </c>
      <c r="P38" s="183">
        <v>8.33</v>
      </c>
      <c r="Q38" s="121">
        <v>74</v>
      </c>
      <c r="R38" s="132">
        <f t="shared" si="4"/>
        <v>616.41999999999996</v>
      </c>
      <c r="T38" s="132"/>
      <c r="U38" s="203">
        <f>Лист2!K40</f>
        <v>38</v>
      </c>
      <c r="V38" s="142" t="str">
        <f>Лист2!L40</f>
        <v>40 (4,0)/ДН 48 (4,0)</v>
      </c>
      <c r="W38" s="145">
        <v>4.1509999999999998</v>
      </c>
      <c r="X38" s="174">
        <f>W38*Z16</f>
        <v>303.02299999999997</v>
      </c>
      <c r="AA38" s="132"/>
      <c r="AB38" s="144" t="str">
        <f>Лист1!C13</f>
        <v>1,4*1000*2000</v>
      </c>
      <c r="AC38" s="106">
        <v>21.81</v>
      </c>
      <c r="AD38" s="502"/>
      <c r="AE38" s="183"/>
      <c r="AF38" s="109">
        <f t="shared" si="5"/>
        <v>1613.9399999999998</v>
      </c>
      <c r="AG38" s="234">
        <v>74</v>
      </c>
    </row>
    <row r="39" spans="1:33" ht="19.2" x14ac:dyDescent="0.4">
      <c r="A39" s="105">
        <f>Лист2!A41</f>
        <v>39</v>
      </c>
      <c r="B39" s="323" t="str">
        <f>Лист2!B41</f>
        <v>50х10х1,2</v>
      </c>
      <c r="C39" s="317">
        <v>1.07</v>
      </c>
      <c r="D39" s="146">
        <f>C39*F35</f>
        <v>108.07000000000001</v>
      </c>
      <c r="E39" s="129">
        <v>0.8</v>
      </c>
      <c r="F39" s="178">
        <v>91</v>
      </c>
      <c r="G39" s="203">
        <f>Лист2!F41</f>
        <v>39</v>
      </c>
      <c r="H39" s="144" t="str">
        <f>Лист2!G41</f>
        <v>40х40х1,4</v>
      </c>
      <c r="I39" s="183">
        <v>1.67</v>
      </c>
      <c r="J39" s="146">
        <f t="shared" si="6"/>
        <v>143.62</v>
      </c>
      <c r="K39" s="143"/>
      <c r="L39" s="143"/>
      <c r="N39" s="132">
        <v>16</v>
      </c>
      <c r="O39" s="144" t="str">
        <f>Лист2!Q37</f>
        <v>Уг. 90 (7,0)</v>
      </c>
      <c r="P39" s="183">
        <v>9.64</v>
      </c>
      <c r="Q39" s="121">
        <v>74</v>
      </c>
      <c r="R39" s="132">
        <f t="shared" si="4"/>
        <v>713.36</v>
      </c>
      <c r="T39" s="132"/>
      <c r="U39" s="203">
        <f>Лист2!K41</f>
        <v>39</v>
      </c>
      <c r="V39" s="301" t="str">
        <f>Лист2!L41</f>
        <v>57 (1,5)</v>
      </c>
      <c r="W39" s="155">
        <v>2.0499999999999998</v>
      </c>
      <c r="X39" s="156">
        <f>W39*Z9</f>
        <v>176.29999999999998</v>
      </c>
      <c r="Y39" s="157">
        <v>1.5</v>
      </c>
      <c r="Z39" s="302">
        <v>86</v>
      </c>
      <c r="AA39" s="132"/>
      <c r="AB39" s="144" t="str">
        <f>Лист1!C14</f>
        <v>1,5*1000*2000</v>
      </c>
      <c r="AC39" s="113">
        <v>23.12</v>
      </c>
      <c r="AD39" s="502"/>
      <c r="AE39" s="183"/>
      <c r="AF39" s="109">
        <f t="shared" si="5"/>
        <v>1710.88</v>
      </c>
      <c r="AG39" s="234">
        <v>74</v>
      </c>
    </row>
    <row r="40" spans="1:33" ht="19.2" x14ac:dyDescent="0.4">
      <c r="A40" s="105">
        <f>Лист2!A42</f>
        <v>40</v>
      </c>
      <c r="B40" s="323" t="str">
        <f>Лист2!B42</f>
        <v>50х10х1,5</v>
      </c>
      <c r="C40" s="317">
        <v>1.31</v>
      </c>
      <c r="D40" s="146">
        <f>C40*F36</f>
        <v>124.45</v>
      </c>
      <c r="E40" s="129">
        <v>0.9</v>
      </c>
      <c r="F40" s="178">
        <v>89</v>
      </c>
      <c r="G40" s="203">
        <f>Лист2!F42</f>
        <v>40</v>
      </c>
      <c r="H40" s="144" t="str">
        <f>Лист2!G42</f>
        <v>40х40х1,5</v>
      </c>
      <c r="I40" s="183">
        <v>1.78</v>
      </c>
      <c r="J40" s="146">
        <f t="shared" si="6"/>
        <v>153.08000000000001</v>
      </c>
      <c r="K40" s="143"/>
      <c r="L40" s="143"/>
      <c r="N40" s="132">
        <v>17</v>
      </c>
      <c r="O40" s="144" t="str">
        <f>Лист2!Q38</f>
        <v>Уг. 100 (7,0)</v>
      </c>
      <c r="P40" s="183">
        <v>10.79</v>
      </c>
      <c r="Q40" s="121">
        <v>74</v>
      </c>
      <c r="R40" s="132">
        <f t="shared" si="4"/>
        <v>798.45999999999992</v>
      </c>
      <c r="T40" s="132"/>
      <c r="U40" s="203">
        <f>Лист2!K42</f>
        <v>40</v>
      </c>
      <c r="V40" s="301" t="str">
        <f>Лист2!L42</f>
        <v>57 (1,8)</v>
      </c>
      <c r="W40" s="155">
        <v>2.4500000000000002</v>
      </c>
      <c r="X40" s="156">
        <f>W40*Z40</f>
        <v>200.9</v>
      </c>
      <c r="Y40" s="157">
        <v>1.8</v>
      </c>
      <c r="Z40" s="302">
        <v>82</v>
      </c>
      <c r="AA40" s="132"/>
      <c r="AB40" s="144" t="str">
        <f>Лист1!C15</f>
        <v>1,8*1000*2000</v>
      </c>
      <c r="AC40" s="106">
        <v>27.36</v>
      </c>
      <c r="AD40" s="502"/>
      <c r="AE40" s="183"/>
      <c r="AF40" s="109">
        <f t="shared" si="5"/>
        <v>2024.6399999999999</v>
      </c>
      <c r="AG40" s="234">
        <v>74</v>
      </c>
    </row>
    <row r="41" spans="1:33" ht="19.2" x14ac:dyDescent="0.4">
      <c r="A41" s="105">
        <f>Лист2!A43</f>
        <v>41</v>
      </c>
      <c r="B41" s="294" t="str">
        <f>Лист2!B43</f>
        <v>50х20х1,5</v>
      </c>
      <c r="C41" s="191">
        <v>1.5469999999999999</v>
      </c>
      <c r="D41" s="146">
        <f>C41*F37</f>
        <v>126.854</v>
      </c>
      <c r="E41" s="129" t="s">
        <v>533</v>
      </c>
      <c r="F41" s="130">
        <v>86</v>
      </c>
      <c r="G41" s="203">
        <f>Лист2!F43</f>
        <v>41</v>
      </c>
      <c r="H41" s="144" t="str">
        <f>Лист2!G43</f>
        <v>40х40х1,7</v>
      </c>
      <c r="I41" s="183">
        <v>2.0099999999999998</v>
      </c>
      <c r="J41" s="146">
        <f t="shared" si="6"/>
        <v>164.82</v>
      </c>
      <c r="K41" s="143"/>
      <c r="L41" s="143"/>
      <c r="N41" s="132">
        <v>18</v>
      </c>
      <c r="O41" s="144" t="str">
        <f>Лист2!Q39</f>
        <v>Уг. 100 (8,0)</v>
      </c>
      <c r="P41" s="183">
        <v>12.25</v>
      </c>
      <c r="Q41" s="121">
        <v>74</v>
      </c>
      <c r="R41" s="132">
        <f t="shared" si="4"/>
        <v>906.5</v>
      </c>
      <c r="T41" s="132"/>
      <c r="U41" s="203">
        <f>Лист2!K43</f>
        <v>41</v>
      </c>
      <c r="V41" s="301" t="str">
        <f>Лист2!L43</f>
        <v>57 (2,0)</v>
      </c>
      <c r="W41" s="155">
        <v>2.7130000000000001</v>
      </c>
      <c r="X41" s="156">
        <f>W41*Z41</f>
        <v>208.90100000000001</v>
      </c>
      <c r="Y41" s="157">
        <v>2</v>
      </c>
      <c r="Z41" s="157">
        <v>77</v>
      </c>
      <c r="AA41" s="132"/>
      <c r="AB41" s="144" t="str">
        <f>Лист1!C16</f>
        <v>1,9*1000*2000</v>
      </c>
      <c r="AC41" s="106">
        <v>29.23</v>
      </c>
      <c r="AD41" s="502"/>
      <c r="AE41" s="183"/>
      <c r="AF41" s="109">
        <f t="shared" si="5"/>
        <v>2163.02</v>
      </c>
      <c r="AG41" s="234">
        <v>74</v>
      </c>
    </row>
    <row r="42" spans="1:33" ht="19.2" x14ac:dyDescent="0.4">
      <c r="A42" s="105">
        <f>Лист2!A44</f>
        <v>42</v>
      </c>
      <c r="B42" s="127" t="str">
        <f>Лист2!B44</f>
        <v>50х25х1,0</v>
      </c>
      <c r="C42" s="183">
        <v>1.1299999999999999</v>
      </c>
      <c r="D42" s="146">
        <f>C42*F41</f>
        <v>97.179999999999993</v>
      </c>
      <c r="E42" s="129">
        <v>1.2</v>
      </c>
      <c r="F42" s="130">
        <v>85</v>
      </c>
      <c r="G42" s="203">
        <f>Лист2!F44</f>
        <v>42</v>
      </c>
      <c r="H42" s="144" t="str">
        <f>Лист2!G44</f>
        <v>40х40х1,8</v>
      </c>
      <c r="I42" s="183">
        <v>2.12</v>
      </c>
      <c r="J42" s="146">
        <f t="shared" si="6"/>
        <v>173.84</v>
      </c>
      <c r="K42" s="143"/>
      <c r="L42" s="143"/>
      <c r="N42" s="132">
        <v>19</v>
      </c>
      <c r="O42" s="144" t="str">
        <f>Лист2!Q40</f>
        <v>Уг. 100 (10,0)</v>
      </c>
      <c r="P42" s="183">
        <v>15.1</v>
      </c>
      <c r="Q42" s="121">
        <v>74</v>
      </c>
      <c r="R42" s="132">
        <f t="shared" si="4"/>
        <v>1117.3999999999999</v>
      </c>
      <c r="T42" s="132"/>
      <c r="U42" s="203">
        <f>Лист2!K44</f>
        <v>42</v>
      </c>
      <c r="V42" s="301" t="str">
        <f>Лист2!L44</f>
        <v>57 (2,5)</v>
      </c>
      <c r="W42" s="154">
        <v>3.36</v>
      </c>
      <c r="X42" s="156">
        <f>W42*Z42</f>
        <v>248.64</v>
      </c>
      <c r="Y42" s="157" t="s">
        <v>823</v>
      </c>
      <c r="Z42" s="303">
        <v>74</v>
      </c>
      <c r="AA42" s="132"/>
      <c r="AB42" s="144" t="str">
        <f>Лист1!C17</f>
        <v>2,0*1000*2000</v>
      </c>
      <c r="AC42" s="106">
        <v>30.8</v>
      </c>
      <c r="AD42" s="503"/>
      <c r="AE42" s="265">
        <v>30.86</v>
      </c>
      <c r="AF42" s="109">
        <f t="shared" si="5"/>
        <v>2279.2000000000003</v>
      </c>
      <c r="AG42" s="234">
        <v>74</v>
      </c>
    </row>
    <row r="43" spans="1:33" ht="19.2" x14ac:dyDescent="0.4">
      <c r="A43" s="105">
        <f>Лист2!A45</f>
        <v>43</v>
      </c>
      <c r="B43" s="127" t="str">
        <f>Лист2!B45</f>
        <v>50х25х1,1</v>
      </c>
      <c r="C43" s="183">
        <v>1.2410000000000001</v>
      </c>
      <c r="D43" s="146">
        <f t="shared" ref="D43:D50" si="7">C43*F41</f>
        <v>106.72600000000001</v>
      </c>
      <c r="E43" s="129">
        <v>1.4</v>
      </c>
      <c r="F43" s="130">
        <v>86</v>
      </c>
      <c r="G43" s="203">
        <f>Лист2!F45</f>
        <v>43</v>
      </c>
      <c r="H43" s="144" t="str">
        <f>Лист2!G45</f>
        <v>40х40х2,0</v>
      </c>
      <c r="I43" s="183">
        <v>2.33</v>
      </c>
      <c r="J43" s="146">
        <f t="shared" si="6"/>
        <v>179.41</v>
      </c>
      <c r="K43" s="143"/>
      <c r="L43" s="143"/>
      <c r="N43" s="132"/>
      <c r="O43" s="144" t="str">
        <f>Лист2!Q41</f>
        <v>Уг. 100 (12,0)</v>
      </c>
      <c r="P43" s="183">
        <v>17.899999999999999</v>
      </c>
      <c r="Q43" s="121">
        <v>74</v>
      </c>
      <c r="R43" s="132">
        <f t="shared" si="4"/>
        <v>1324.6</v>
      </c>
      <c r="T43" s="132"/>
      <c r="U43" s="203">
        <f>Лист2!K45</f>
        <v>43</v>
      </c>
      <c r="V43" s="301" t="str">
        <f>Лист2!L45</f>
        <v>57 (2,8)</v>
      </c>
      <c r="W43" s="154">
        <v>3.74</v>
      </c>
      <c r="X43" s="156">
        <f>W43*Z42</f>
        <v>276.76</v>
      </c>
      <c r="Y43" s="157">
        <v>3</v>
      </c>
      <c r="Z43" s="303">
        <v>73</v>
      </c>
      <c r="AA43" s="132"/>
      <c r="AB43" s="235" t="str">
        <f>Лист1!C18</f>
        <v>1,4*1000*2000</v>
      </c>
      <c r="AC43" s="137">
        <v>22.44</v>
      </c>
      <c r="AD43" s="504" t="str">
        <f>Лист1!E18</f>
        <v>г/к</v>
      </c>
      <c r="AE43" s="236"/>
      <c r="AF43" s="237">
        <f t="shared" si="5"/>
        <v>1727.88</v>
      </c>
      <c r="AG43" s="238">
        <v>77</v>
      </c>
    </row>
    <row r="44" spans="1:33" ht="19.2" x14ac:dyDescent="0.4">
      <c r="A44" s="105">
        <f>Лист2!A46</f>
        <v>44</v>
      </c>
      <c r="B44" s="127" t="str">
        <f>Лист2!B46</f>
        <v>50х25х1,2</v>
      </c>
      <c r="C44" s="183">
        <v>1.35</v>
      </c>
      <c r="D44" s="146">
        <f t="shared" si="7"/>
        <v>114.75000000000001</v>
      </c>
      <c r="E44" s="129">
        <v>1.5</v>
      </c>
      <c r="F44" s="130">
        <v>86</v>
      </c>
      <c r="G44" s="203">
        <f>Лист2!F46</f>
        <v>44</v>
      </c>
      <c r="H44" s="144" t="str">
        <f>Лист2!G46</f>
        <v>40х40х2,5</v>
      </c>
      <c r="I44" s="183">
        <v>2.86</v>
      </c>
      <c r="J44" s="146">
        <f>I44*F48</f>
        <v>211.64</v>
      </c>
      <c r="K44" s="143"/>
      <c r="L44" s="143"/>
      <c r="N44" s="132">
        <v>20</v>
      </c>
      <c r="O44" s="144" t="str">
        <f>Лист2!Q42</f>
        <v>Уг. 125 (8,0)</v>
      </c>
      <c r="P44" s="183">
        <v>15.6</v>
      </c>
      <c r="Q44" s="121">
        <v>74</v>
      </c>
      <c r="R44" s="132">
        <f t="shared" si="4"/>
        <v>1154.3999999999999</v>
      </c>
      <c r="T44" s="132"/>
      <c r="U44" s="203">
        <f>Лист2!K46</f>
        <v>44</v>
      </c>
      <c r="V44" s="301" t="str">
        <f>Лист2!L46</f>
        <v>57 (3,0)</v>
      </c>
      <c r="W44" s="154">
        <v>4</v>
      </c>
      <c r="X44" s="156">
        <f>W44*Z45</f>
        <v>292</v>
      </c>
      <c r="Y44" s="157">
        <v>3.5</v>
      </c>
      <c r="Z44" s="157">
        <v>73</v>
      </c>
      <c r="AA44" s="132"/>
      <c r="AB44" s="235" t="str">
        <f>Лист1!C19</f>
        <v>1,5*1000*2000</v>
      </c>
      <c r="AC44" s="137">
        <v>25.43</v>
      </c>
      <c r="AD44" s="505"/>
      <c r="AE44" s="236"/>
      <c r="AF44" s="237">
        <f t="shared" si="5"/>
        <v>1958.11</v>
      </c>
      <c r="AG44" s="238">
        <v>77</v>
      </c>
    </row>
    <row r="45" spans="1:33" ht="19.2" x14ac:dyDescent="0.4">
      <c r="A45" s="105">
        <f>Лист2!A47</f>
        <v>45</v>
      </c>
      <c r="B45" s="127" t="str">
        <f>Лист2!B47</f>
        <v>50х25х1,4</v>
      </c>
      <c r="C45" s="183">
        <v>1.56</v>
      </c>
      <c r="D45" s="146">
        <f t="shared" si="7"/>
        <v>134.16</v>
      </c>
      <c r="E45" s="129">
        <v>1.7</v>
      </c>
      <c r="F45" s="130">
        <v>82</v>
      </c>
      <c r="G45" s="203">
        <f>Лист2!F47</f>
        <v>45</v>
      </c>
      <c r="H45" s="144" t="str">
        <f>Лист2!G47</f>
        <v>40х40х2,8</v>
      </c>
      <c r="I45" s="183">
        <v>3.165</v>
      </c>
      <c r="J45" s="146">
        <f t="shared" si="6"/>
        <v>231.04500000000002</v>
      </c>
      <c r="K45" s="143"/>
      <c r="L45" s="118"/>
      <c r="N45" s="132">
        <v>21</v>
      </c>
      <c r="O45" s="144" t="str">
        <f>Лист2!Q43</f>
        <v>Уг. 125 (10,0)</v>
      </c>
      <c r="P45" s="183">
        <v>19.100000000000001</v>
      </c>
      <c r="Q45" s="121">
        <v>74</v>
      </c>
      <c r="R45" s="132">
        <f t="shared" si="4"/>
        <v>1413.4</v>
      </c>
      <c r="T45" s="132"/>
      <c r="U45" s="203">
        <f>Лист2!K47</f>
        <v>45</v>
      </c>
      <c r="V45" s="301" t="str">
        <f>Лист2!L47</f>
        <v>50 (3,5) / ДН 57 (3,5)</v>
      </c>
      <c r="W45" s="301">
        <v>4.62</v>
      </c>
      <c r="X45" s="156">
        <f>W45*Z44</f>
        <v>337.26</v>
      </c>
      <c r="Y45" s="304">
        <v>4</v>
      </c>
      <c r="Z45" s="304">
        <v>73</v>
      </c>
      <c r="AA45" s="132"/>
      <c r="AB45" s="235" t="str">
        <f>Лист1!C20</f>
        <v>1,8*1000*2000</v>
      </c>
      <c r="AC45" s="137">
        <v>29.89</v>
      </c>
      <c r="AD45" s="505"/>
      <c r="AE45" s="236"/>
      <c r="AF45" s="237">
        <f t="shared" si="5"/>
        <v>2152.08</v>
      </c>
      <c r="AG45" s="238">
        <v>72</v>
      </c>
    </row>
    <row r="46" spans="1:33" ht="19.2" x14ac:dyDescent="0.4">
      <c r="A46" s="105">
        <f>Лист2!A48</f>
        <v>46</v>
      </c>
      <c r="B46" s="127" t="str">
        <f>Лист2!B48</f>
        <v>50х25х1,5</v>
      </c>
      <c r="C46" s="183">
        <v>1.67</v>
      </c>
      <c r="D46" s="146">
        <f>C46*F44</f>
        <v>143.62</v>
      </c>
      <c r="E46" s="129">
        <v>1.8</v>
      </c>
      <c r="F46" s="130">
        <v>82</v>
      </c>
      <c r="G46" s="203">
        <f>Лист2!F48</f>
        <v>46</v>
      </c>
      <c r="H46" s="144" t="str">
        <f>Лист2!G48</f>
        <v>40х40х3,0</v>
      </c>
      <c r="I46" s="183">
        <v>3.36</v>
      </c>
      <c r="J46" s="146">
        <f t="shared" si="6"/>
        <v>245.28</v>
      </c>
      <c r="K46" s="118"/>
      <c r="L46" s="118"/>
      <c r="N46" s="132">
        <v>22</v>
      </c>
      <c r="O46" s="144" t="str">
        <f>Лист2!Q44</f>
        <v>Уг. 125 (12,0)</v>
      </c>
      <c r="P46" s="183">
        <v>22.68</v>
      </c>
      <c r="Q46" s="121">
        <v>74</v>
      </c>
      <c r="R46" s="132">
        <f>P46*Q46</f>
        <v>1678.32</v>
      </c>
      <c r="T46" s="132"/>
      <c r="U46" s="203">
        <f>Лист2!K48</f>
        <v>46</v>
      </c>
      <c r="V46" s="299" t="str">
        <f>Лист2!L48</f>
        <v>ДН 60(1,8)</v>
      </c>
      <c r="W46" s="299">
        <v>2.58</v>
      </c>
      <c r="X46" s="166">
        <f>W46*Z30</f>
        <v>211.56</v>
      </c>
      <c r="AA46" s="132"/>
      <c r="AB46" s="235" t="str">
        <f>Лист1!C21</f>
        <v>1,9*1000*2000</v>
      </c>
      <c r="AC46" s="137">
        <v>30.58</v>
      </c>
      <c r="AD46" s="505"/>
      <c r="AE46" s="236"/>
      <c r="AF46" s="237">
        <f t="shared" si="5"/>
        <v>2201.7599999999998</v>
      </c>
      <c r="AG46" s="238">
        <v>72</v>
      </c>
    </row>
    <row r="47" spans="1:33" ht="19.2" x14ac:dyDescent="0.4">
      <c r="A47" s="105">
        <f>Лист2!A49</f>
        <v>47</v>
      </c>
      <c r="B47" s="127" t="str">
        <f>Лист2!B49</f>
        <v>50х25х1,7</v>
      </c>
      <c r="C47" s="183">
        <v>1.8720000000000001</v>
      </c>
      <c r="D47" s="146">
        <f t="shared" si="7"/>
        <v>153.50400000000002</v>
      </c>
      <c r="E47" s="129">
        <v>2</v>
      </c>
      <c r="F47" s="130">
        <v>77</v>
      </c>
      <c r="G47" s="203">
        <f>Лист2!F49</f>
        <v>47</v>
      </c>
      <c r="H47" s="144" t="str">
        <f>Лист2!G49</f>
        <v>40х40х4,0</v>
      </c>
      <c r="I47" s="183">
        <v>4.3099999999999996</v>
      </c>
      <c r="J47" s="146">
        <f t="shared" si="6"/>
        <v>314.63</v>
      </c>
      <c r="K47" s="118"/>
      <c r="L47" s="118"/>
      <c r="N47" s="132">
        <v>23</v>
      </c>
      <c r="O47" s="144" t="str">
        <f>Лист2!Q45</f>
        <v>Уг. 140 (10,0)</v>
      </c>
      <c r="P47" s="183">
        <v>21.45</v>
      </c>
      <c r="Q47" s="121">
        <v>131</v>
      </c>
      <c r="R47" s="132">
        <f>P47*Q47</f>
        <v>2809.95</v>
      </c>
      <c r="T47" s="132"/>
      <c r="U47" s="203">
        <f>Лист2!K49</f>
        <v>47</v>
      </c>
      <c r="V47" s="299" t="str">
        <f>Лист2!L49</f>
        <v>50 (2,0)/ДН 60 (2,0)</v>
      </c>
      <c r="W47" s="165">
        <v>2.86</v>
      </c>
      <c r="X47" s="166">
        <f>W47*Z31</f>
        <v>220.22</v>
      </c>
      <c r="AA47" s="132"/>
      <c r="AB47" s="235" t="str">
        <f>Лист1!C22</f>
        <v>2,0*1000*2000</v>
      </c>
      <c r="AC47" s="232">
        <v>31.71</v>
      </c>
      <c r="AD47" s="505"/>
      <c r="AE47" s="236"/>
      <c r="AF47" s="237">
        <f t="shared" si="5"/>
        <v>2283.12</v>
      </c>
      <c r="AG47" s="238">
        <v>72</v>
      </c>
    </row>
    <row r="48" spans="1:33" ht="19.2" x14ac:dyDescent="0.4">
      <c r="A48" s="105">
        <f>Лист2!A50</f>
        <v>48</v>
      </c>
      <c r="B48" s="127" t="str">
        <f>Лист2!B50</f>
        <v>50х25х1,8</v>
      </c>
      <c r="C48" s="183">
        <v>1.97</v>
      </c>
      <c r="D48" s="146">
        <f t="shared" si="7"/>
        <v>161.54</v>
      </c>
      <c r="E48" s="129">
        <v>2.5</v>
      </c>
      <c r="F48" s="130">
        <v>74</v>
      </c>
      <c r="G48" s="203">
        <f>Лист2!F50</f>
        <v>48</v>
      </c>
      <c r="H48" s="144" t="str">
        <f>Лист2!G50</f>
        <v>50х50х1,4</v>
      </c>
      <c r="I48" s="183">
        <v>2.11</v>
      </c>
      <c r="J48" s="146">
        <f>I48*F43</f>
        <v>181.45999999999998</v>
      </c>
      <c r="K48" s="118"/>
      <c r="L48" s="118"/>
      <c r="N48" s="132"/>
      <c r="O48" s="144" t="s">
        <v>385</v>
      </c>
      <c r="P48" s="183">
        <v>0.65</v>
      </c>
      <c r="Q48" s="121">
        <f>P48*Лист2!S78</f>
        <v>37.700000000000003</v>
      </c>
      <c r="R48" s="132"/>
      <c r="T48" s="143"/>
      <c r="U48" s="203">
        <f>Лист2!K50</f>
        <v>48</v>
      </c>
      <c r="V48" s="299" t="str">
        <f>Лист2!L50</f>
        <v>50 (2,4)/ДН 60 (2,4)</v>
      </c>
      <c r="W48" s="165">
        <v>3.41</v>
      </c>
      <c r="X48" s="166">
        <f>W48*Z32</f>
        <v>252.34</v>
      </c>
      <c r="Y48" s="105"/>
      <c r="Z48" s="105"/>
      <c r="AA48" s="132"/>
      <c r="AB48" s="235" t="str">
        <f>Лист1!C23</f>
        <v>2,5*1000*2000</v>
      </c>
      <c r="AC48" s="137">
        <v>39.81</v>
      </c>
      <c r="AD48" s="505"/>
      <c r="AE48" s="236"/>
      <c r="AF48" s="237">
        <f t="shared" si="5"/>
        <v>2866.32</v>
      </c>
      <c r="AG48" s="238">
        <v>72</v>
      </c>
    </row>
    <row r="49" spans="1:33" ht="19.2" x14ac:dyDescent="0.4">
      <c r="A49" s="105">
        <f>Лист2!A51</f>
        <v>49</v>
      </c>
      <c r="B49" s="127" t="str">
        <f>Лист2!B51</f>
        <v>50х25х2,0</v>
      </c>
      <c r="C49" s="183">
        <v>2.1800000000000002</v>
      </c>
      <c r="D49" s="146">
        <f>C49*F47</f>
        <v>167.86</v>
      </c>
      <c r="E49" s="129">
        <v>2.8</v>
      </c>
      <c r="F49" s="130">
        <v>73</v>
      </c>
      <c r="G49" s="203">
        <f>Лист2!F51</f>
        <v>49</v>
      </c>
      <c r="H49" s="144" t="str">
        <f>Лист2!G51</f>
        <v>50х50х1,5</v>
      </c>
      <c r="I49" s="183">
        <v>2.25</v>
      </c>
      <c r="J49" s="146">
        <f>I49*F44</f>
        <v>193.5</v>
      </c>
      <c r="K49" s="118"/>
      <c r="L49" s="118"/>
      <c r="N49" s="132"/>
      <c r="O49" s="144" t="s">
        <v>386</v>
      </c>
      <c r="P49" s="183">
        <v>0.95</v>
      </c>
      <c r="Q49" s="121">
        <f>P49*Лист2!S79</f>
        <v>55.099999999999994</v>
      </c>
      <c r="R49" s="143"/>
      <c r="S49" s="7"/>
      <c r="T49" s="143"/>
      <c r="U49" s="203">
        <f>Лист2!K51</f>
        <v>49</v>
      </c>
      <c r="V49" s="299" t="str">
        <f>Лист2!L51</f>
        <v>50 (2,5)/ДН 60 (2,5)</v>
      </c>
      <c r="W49" s="165">
        <v>3.55</v>
      </c>
      <c r="X49" s="166">
        <f>W49*Z33</f>
        <v>262.7</v>
      </c>
      <c r="Y49" s="105"/>
      <c r="Z49" s="105"/>
      <c r="AA49" s="132"/>
      <c r="AB49" s="235" t="str">
        <f>Лист1!C24</f>
        <v>2,8*1000*2000</v>
      </c>
      <c r="AC49" s="137">
        <v>44.71</v>
      </c>
      <c r="AD49" s="505"/>
      <c r="AE49" s="236"/>
      <c r="AF49" s="237">
        <f t="shared" si="5"/>
        <v>3219.12</v>
      </c>
      <c r="AG49" s="238">
        <v>72</v>
      </c>
    </row>
    <row r="50" spans="1:33" ht="19.2" x14ac:dyDescent="0.4">
      <c r="A50" s="105">
        <f>Лист2!A52</f>
        <v>50</v>
      </c>
      <c r="B50" s="127" t="str">
        <f>Лист2!B52</f>
        <v>50х25х2,5</v>
      </c>
      <c r="C50" s="183">
        <v>2.66</v>
      </c>
      <c r="D50" s="146">
        <f t="shared" si="7"/>
        <v>196.84</v>
      </c>
      <c r="E50" s="129">
        <v>3</v>
      </c>
      <c r="F50" s="130">
        <v>73</v>
      </c>
      <c r="G50" s="203">
        <f>Лист2!F52</f>
        <v>50</v>
      </c>
      <c r="H50" s="144" t="str">
        <f>Лист2!G52</f>
        <v>50х50х1,8</v>
      </c>
      <c r="I50" s="183">
        <v>2.68</v>
      </c>
      <c r="J50" s="146">
        <f>I50*F46</f>
        <v>219.76000000000002</v>
      </c>
      <c r="K50" s="118"/>
      <c r="L50" s="143"/>
      <c r="N50" s="132"/>
      <c r="O50" s="144" t="s">
        <v>387</v>
      </c>
      <c r="P50" s="183">
        <v>1.2</v>
      </c>
      <c r="Q50" s="186"/>
      <c r="R50" s="143"/>
      <c r="S50" s="7"/>
      <c r="T50" s="143"/>
      <c r="U50" s="203">
        <f>Лист2!K52</f>
        <v>50</v>
      </c>
      <c r="V50" s="299" t="str">
        <f>Лист2!L52</f>
        <v>50 (3,0)/ДН 60 (3,0)</v>
      </c>
      <c r="W50" s="165">
        <v>4.22</v>
      </c>
      <c r="X50" s="166">
        <f>W50*Z35</f>
        <v>308.06</v>
      </c>
      <c r="Y50" s="105"/>
      <c r="Z50" s="105"/>
      <c r="AA50" s="132"/>
      <c r="AB50" s="235" t="str">
        <f>Лист1!C25</f>
        <v>2,9*1000*2000</v>
      </c>
      <c r="AC50" s="137">
        <v>45.99</v>
      </c>
      <c r="AD50" s="505"/>
      <c r="AE50" s="236"/>
      <c r="AF50" s="237">
        <f t="shared" si="5"/>
        <v>3311.28</v>
      </c>
      <c r="AG50" s="238">
        <v>72</v>
      </c>
    </row>
    <row r="51" spans="1:33" ht="19.2" x14ac:dyDescent="0.4">
      <c r="A51" s="105">
        <f>Лист2!A53</f>
        <v>51</v>
      </c>
      <c r="B51" s="127" t="str">
        <f>Лист2!B53</f>
        <v>50х30х1,0</v>
      </c>
      <c r="C51" s="183">
        <v>1.21</v>
      </c>
      <c r="D51" s="146">
        <f t="shared" ref="D51:D58" si="8">C51*F41</f>
        <v>104.06</v>
      </c>
      <c r="E51" s="129">
        <v>4</v>
      </c>
      <c r="F51" s="130">
        <v>73</v>
      </c>
      <c r="G51" s="203">
        <f>Лист2!F53</f>
        <v>51</v>
      </c>
      <c r="H51" s="144" t="str">
        <f>Лист2!G53</f>
        <v>50х50х2,0</v>
      </c>
      <c r="I51" s="183">
        <v>2.96</v>
      </c>
      <c r="J51" s="146">
        <f>I51*F47</f>
        <v>227.92</v>
      </c>
      <c r="K51" s="143"/>
      <c r="L51" s="143"/>
      <c r="N51" s="132"/>
      <c r="O51" s="144" t="s">
        <v>388</v>
      </c>
      <c r="P51" s="183">
        <v>0</v>
      </c>
      <c r="Q51" s="186"/>
      <c r="R51" s="143"/>
      <c r="S51" s="7"/>
      <c r="T51" s="143"/>
      <c r="U51" s="203">
        <f>Лист2!K53</f>
        <v>51</v>
      </c>
      <c r="V51" s="301" t="str">
        <f>Лист2!L53</f>
        <v>76 (1,5)</v>
      </c>
      <c r="W51" s="155">
        <v>2.76</v>
      </c>
      <c r="X51" s="156">
        <f t="shared" ref="X51:X56" si="9">W51*Z39</f>
        <v>237.35999999999999</v>
      </c>
      <c r="AA51" s="132"/>
      <c r="AB51" s="235" t="str">
        <f>Лист1!C26</f>
        <v>3,0*1000*2000</v>
      </c>
      <c r="AC51" s="137">
        <v>48.23</v>
      </c>
      <c r="AD51" s="505"/>
      <c r="AE51" s="236"/>
      <c r="AF51" s="237">
        <f t="shared" si="5"/>
        <v>3472.56</v>
      </c>
      <c r="AG51" s="238">
        <v>72</v>
      </c>
    </row>
    <row r="52" spans="1:33" ht="19.2" x14ac:dyDescent="0.4">
      <c r="A52" s="105">
        <f>Лист2!A54</f>
        <v>52</v>
      </c>
      <c r="B52" s="127" t="str">
        <f>Лист2!B54</f>
        <v>50х30х1,2</v>
      </c>
      <c r="C52" s="183">
        <v>1.4430000000000001</v>
      </c>
      <c r="D52" s="146">
        <f t="shared" si="8"/>
        <v>122.655</v>
      </c>
      <c r="E52" s="139">
        <v>5</v>
      </c>
      <c r="F52" s="178">
        <v>73</v>
      </c>
      <c r="G52" s="203">
        <f>Лист2!F54</f>
        <v>52</v>
      </c>
      <c r="H52" s="144" t="str">
        <f>Лист2!G54</f>
        <v>50х50х2,5</v>
      </c>
      <c r="I52" s="183">
        <v>3.6440000000000001</v>
      </c>
      <c r="J52" s="146">
        <f>I52*F48</f>
        <v>269.65600000000001</v>
      </c>
      <c r="K52" s="143"/>
      <c r="L52" s="143"/>
      <c r="N52" s="132"/>
      <c r="O52" s="144" t="s">
        <v>389</v>
      </c>
      <c r="P52" s="183">
        <v>0</v>
      </c>
      <c r="Q52" s="186"/>
      <c r="R52" s="143"/>
      <c r="S52" s="7"/>
      <c r="T52" s="132"/>
      <c r="U52" s="203">
        <f>Лист2!K54</f>
        <v>52</v>
      </c>
      <c r="V52" s="301" t="str">
        <f>Лист2!L54</f>
        <v>76 (1,8)</v>
      </c>
      <c r="W52" s="155">
        <v>3.29</v>
      </c>
      <c r="X52" s="156">
        <f t="shared" si="9"/>
        <v>269.78000000000003</v>
      </c>
      <c r="AA52" s="132"/>
      <c r="AB52" s="235" t="str">
        <f>Лист1!C27</f>
        <v>3,8*1000*2000</v>
      </c>
      <c r="AC52" s="137">
        <v>61.29</v>
      </c>
      <c r="AD52" s="505"/>
      <c r="AE52" s="236"/>
      <c r="AF52" s="237">
        <f t="shared" si="5"/>
        <v>4412.88</v>
      </c>
      <c r="AG52" s="238">
        <v>72</v>
      </c>
    </row>
    <row r="53" spans="1:33" ht="19.2" x14ac:dyDescent="0.4">
      <c r="A53" s="105">
        <f>Лист2!A55</f>
        <v>53</v>
      </c>
      <c r="B53" s="127" t="str">
        <f>Лист2!B55</f>
        <v>50х30х1,4</v>
      </c>
      <c r="C53" s="183">
        <v>1.67</v>
      </c>
      <c r="D53" s="146">
        <f t="shared" si="8"/>
        <v>143.62</v>
      </c>
      <c r="G53" s="203">
        <f>Лист2!F55</f>
        <v>53</v>
      </c>
      <c r="H53" s="144" t="str">
        <f>Лист2!G55</f>
        <v>50х50х2,8</v>
      </c>
      <c r="I53" s="183">
        <v>4.04</v>
      </c>
      <c r="J53" s="146">
        <f>I53*F49</f>
        <v>294.92</v>
      </c>
      <c r="K53" s="143"/>
      <c r="L53" s="143"/>
      <c r="N53" s="132"/>
      <c r="O53" s="144" t="s">
        <v>390</v>
      </c>
      <c r="P53" s="183">
        <v>0.26</v>
      </c>
      <c r="Q53" s="121"/>
      <c r="R53" s="132"/>
      <c r="T53" s="143"/>
      <c r="U53" s="203">
        <f>Лист2!K55</f>
        <v>53</v>
      </c>
      <c r="V53" s="301" t="str">
        <f>Лист2!L55</f>
        <v>76 (2,0)</v>
      </c>
      <c r="W53" s="155">
        <v>3.65</v>
      </c>
      <c r="X53" s="156">
        <f t="shared" si="9"/>
        <v>281.05</v>
      </c>
      <c r="AA53" s="132"/>
      <c r="AB53" s="235" t="str">
        <f>Лист1!C28</f>
        <v>4,0*1000*2000</v>
      </c>
      <c r="AC53" s="137">
        <v>64.349999999999994</v>
      </c>
      <c r="AD53" s="506"/>
      <c r="AE53" s="236"/>
      <c r="AF53" s="237">
        <f t="shared" si="5"/>
        <v>4633.2</v>
      </c>
      <c r="AG53" s="238">
        <v>72</v>
      </c>
    </row>
    <row r="54" spans="1:33" ht="19.2" x14ac:dyDescent="0.4">
      <c r="A54" s="105">
        <f>Лист2!A56</f>
        <v>54</v>
      </c>
      <c r="B54" s="127" t="str">
        <f>Лист2!B56</f>
        <v>50х30х1,5</v>
      </c>
      <c r="C54" s="183">
        <v>1.78</v>
      </c>
      <c r="D54" s="146">
        <f t="shared" si="8"/>
        <v>153.08000000000001</v>
      </c>
      <c r="G54" s="203">
        <f>Лист2!F56</f>
        <v>54</v>
      </c>
      <c r="H54" s="144" t="str">
        <f>Лист2!G56</f>
        <v>50х50х3,0</v>
      </c>
      <c r="I54" s="183">
        <v>4.3099999999999996</v>
      </c>
      <c r="J54" s="146">
        <f>I54*F50</f>
        <v>314.63</v>
      </c>
      <c r="K54" s="143"/>
      <c r="L54" s="143"/>
      <c r="N54" s="132"/>
      <c r="O54" s="144" t="s">
        <v>391</v>
      </c>
      <c r="P54" s="183">
        <v>0.32</v>
      </c>
      <c r="Q54" s="186"/>
      <c r="R54" s="143"/>
      <c r="S54" s="7"/>
      <c r="T54" s="143"/>
      <c r="U54" s="203">
        <f>Лист2!K56</f>
        <v>54</v>
      </c>
      <c r="V54" s="301" t="str">
        <f>Лист2!L56</f>
        <v>76 (2,5)</v>
      </c>
      <c r="W54" s="155">
        <v>4.53</v>
      </c>
      <c r="X54" s="156">
        <f t="shared" si="9"/>
        <v>335.22</v>
      </c>
      <c r="AA54" s="132"/>
      <c r="AB54" s="144"/>
      <c r="AC54" s="106"/>
      <c r="AD54" s="144"/>
      <c r="AE54" s="183"/>
      <c r="AF54" s="109"/>
      <c r="AG54" s="180"/>
    </row>
    <row r="55" spans="1:33" ht="19.2" x14ac:dyDescent="0.4">
      <c r="A55" s="105">
        <f>Лист2!A57</f>
        <v>55</v>
      </c>
      <c r="B55" s="127" t="str">
        <f>Лист2!B57</f>
        <v>50х30х1,7</v>
      </c>
      <c r="C55" s="183">
        <v>2.0099999999999998</v>
      </c>
      <c r="D55" s="146">
        <f t="shared" si="8"/>
        <v>164.82</v>
      </c>
      <c r="G55" s="203">
        <f>Лист2!F57</f>
        <v>55</v>
      </c>
      <c r="H55" s="144" t="str">
        <f>Лист2!G57</f>
        <v>50х50х3,5</v>
      </c>
      <c r="I55" s="183">
        <v>4.9400000000000004</v>
      </c>
      <c r="J55" s="146">
        <f>I55*F50</f>
        <v>360.62</v>
      </c>
      <c r="K55" s="143"/>
      <c r="L55" s="143"/>
      <c r="N55" s="132"/>
      <c r="O55" s="144" t="s">
        <v>392</v>
      </c>
      <c r="P55" s="183">
        <v>0.22</v>
      </c>
      <c r="Q55" s="186"/>
      <c r="R55" s="143"/>
      <c r="S55" s="7"/>
      <c r="T55" s="143"/>
      <c r="U55" s="203">
        <f>Лист2!K57</f>
        <v>55</v>
      </c>
      <c r="V55" s="301" t="str">
        <f>Лист2!L57</f>
        <v>76 (3,0)</v>
      </c>
      <c r="W55" s="155">
        <v>5.4</v>
      </c>
      <c r="X55" s="156">
        <f t="shared" si="9"/>
        <v>394.20000000000005</v>
      </c>
      <c r="AA55" s="132"/>
      <c r="AB55" s="144" t="str">
        <f>Лист1!C30</f>
        <v>0,6*1250*2500</v>
      </c>
      <c r="AC55" s="106">
        <v>15.03</v>
      </c>
      <c r="AD55" s="501" t="str">
        <f>Лист1!E30</f>
        <v>х/к</v>
      </c>
      <c r="AE55" s="183"/>
      <c r="AF55" s="109">
        <f t="shared" si="5"/>
        <v>1142.28</v>
      </c>
      <c r="AG55" s="234">
        <v>76</v>
      </c>
    </row>
    <row r="56" spans="1:33" ht="19.2" x14ac:dyDescent="0.4">
      <c r="A56" s="105">
        <f>Лист2!A58</f>
        <v>56</v>
      </c>
      <c r="B56" s="127" t="str">
        <f>Лист2!B58</f>
        <v>50х30х1,8</v>
      </c>
      <c r="C56" s="183">
        <v>2.12</v>
      </c>
      <c r="D56" s="146">
        <f t="shared" si="8"/>
        <v>173.84</v>
      </c>
      <c r="G56" s="203">
        <f>Лист2!F58</f>
        <v>56</v>
      </c>
      <c r="H56" s="144" t="str">
        <f>Лист2!G58</f>
        <v>50х50х4,0</v>
      </c>
      <c r="I56" s="183">
        <v>5.56</v>
      </c>
      <c r="J56" s="146">
        <f>I56*F51</f>
        <v>405.88</v>
      </c>
      <c r="K56" s="143"/>
      <c r="L56" s="143"/>
      <c r="N56" s="132"/>
      <c r="O56" s="144" t="s">
        <v>393</v>
      </c>
      <c r="P56" s="183">
        <v>0.32</v>
      </c>
      <c r="Q56" s="186"/>
      <c r="R56" s="143"/>
      <c r="S56" s="7"/>
      <c r="T56" s="143"/>
      <c r="U56" s="203">
        <f>Лист2!K58</f>
        <v>56</v>
      </c>
      <c r="V56" s="301" t="str">
        <f>Лист2!L58</f>
        <v>76 (3,5)</v>
      </c>
      <c r="W56" s="155">
        <v>6.26</v>
      </c>
      <c r="X56" s="156">
        <f t="shared" si="9"/>
        <v>456.97999999999996</v>
      </c>
      <c r="AA56" s="132"/>
      <c r="AB56" s="142" t="s">
        <v>809</v>
      </c>
      <c r="AC56" s="106">
        <v>17.53</v>
      </c>
      <c r="AD56" s="502"/>
      <c r="AE56" s="183"/>
      <c r="AF56" s="109">
        <f t="shared" si="5"/>
        <v>1314.75</v>
      </c>
      <c r="AG56" s="234">
        <v>75</v>
      </c>
    </row>
    <row r="57" spans="1:33" ht="19.2" x14ac:dyDescent="0.4">
      <c r="A57" s="105">
        <f>Лист2!A59</f>
        <v>57</v>
      </c>
      <c r="B57" s="127" t="str">
        <f>Лист2!B59</f>
        <v>50х30х2,0</v>
      </c>
      <c r="C57" s="183">
        <v>2.33</v>
      </c>
      <c r="D57" s="146">
        <f t="shared" si="8"/>
        <v>179.41</v>
      </c>
      <c r="G57" s="203">
        <f>Лист2!F59</f>
        <v>57</v>
      </c>
      <c r="H57" s="144" t="str">
        <f>Лист2!G59</f>
        <v>60х60х1,5</v>
      </c>
      <c r="I57" s="183">
        <v>2.7290000000000001</v>
      </c>
      <c r="J57" s="266">
        <f t="shared" ref="J57:J63" si="10">I57*F44</f>
        <v>234.69400000000002</v>
      </c>
      <c r="K57" s="143"/>
      <c r="L57" s="143"/>
      <c r="N57" s="132"/>
      <c r="O57" s="144" t="s">
        <v>394</v>
      </c>
      <c r="P57" s="183">
        <v>0.62</v>
      </c>
      <c r="Q57" s="186"/>
      <c r="R57" s="143"/>
      <c r="S57" s="7"/>
      <c r="T57" s="143"/>
      <c r="U57" s="203">
        <f>Лист2!K59</f>
        <v>57</v>
      </c>
      <c r="V57" s="299" t="str">
        <f>Лист2!L59</f>
        <v>89 (2,0)</v>
      </c>
      <c r="W57" s="165">
        <v>4.29</v>
      </c>
      <c r="X57" s="166">
        <f>W57*Z31</f>
        <v>330.33</v>
      </c>
      <c r="AA57" s="132"/>
      <c r="AB57" s="144" t="str">
        <f>Лист1!C32</f>
        <v>0,75*1250*2500</v>
      </c>
      <c r="AC57" s="106">
        <v>18.5</v>
      </c>
      <c r="AD57" s="502"/>
      <c r="AE57" s="183"/>
      <c r="AF57" s="109">
        <f t="shared" si="5"/>
        <v>1387.5</v>
      </c>
      <c r="AG57" s="234">
        <v>75</v>
      </c>
    </row>
    <row r="58" spans="1:33" ht="19.2" x14ac:dyDescent="0.4">
      <c r="A58" s="105">
        <f>Лист2!A60</f>
        <v>58</v>
      </c>
      <c r="B58" s="127" t="str">
        <f>Лист2!B60</f>
        <v>50х30х2,5</v>
      </c>
      <c r="C58" s="183">
        <v>2.86</v>
      </c>
      <c r="D58" s="146">
        <f t="shared" si="8"/>
        <v>211.64</v>
      </c>
      <c r="G58" s="203">
        <f>Лист2!F60</f>
        <v>58</v>
      </c>
      <c r="H58" s="144" t="str">
        <f>Лист2!G60</f>
        <v>60х60х1,7</v>
      </c>
      <c r="I58" s="183">
        <v>3.07</v>
      </c>
      <c r="J58" s="146">
        <f t="shared" si="10"/>
        <v>251.73999999999998</v>
      </c>
      <c r="K58" s="143"/>
      <c r="L58" s="143"/>
      <c r="N58" s="132"/>
      <c r="O58" s="144" t="s">
        <v>395</v>
      </c>
      <c r="P58" s="183">
        <v>0.89</v>
      </c>
      <c r="Q58" s="186"/>
      <c r="R58" s="143"/>
      <c r="S58" s="7"/>
      <c r="T58" s="143"/>
      <c r="U58" s="203">
        <f>Лист2!K60</f>
        <v>58</v>
      </c>
      <c r="V58" s="299" t="str">
        <f>Лист2!L60</f>
        <v>89 (2,5)</v>
      </c>
      <c r="W58" s="165">
        <v>5.33</v>
      </c>
      <c r="X58" s="166">
        <f>W58*Z33</f>
        <v>394.42</v>
      </c>
      <c r="Y58" s="297"/>
      <c r="Z58" s="305"/>
      <c r="AA58" s="132"/>
      <c r="AB58" s="144" t="str">
        <f>Лист1!C33</f>
        <v>0,8*1250*2500</v>
      </c>
      <c r="AC58" s="106">
        <v>19.21</v>
      </c>
      <c r="AD58" s="502"/>
      <c r="AE58" s="183"/>
      <c r="AF58" s="109">
        <f t="shared" si="5"/>
        <v>1440.75</v>
      </c>
      <c r="AG58" s="234">
        <v>75</v>
      </c>
    </row>
    <row r="59" spans="1:33" ht="19.2" x14ac:dyDescent="0.4">
      <c r="A59" s="105">
        <f>Лист2!A61</f>
        <v>59</v>
      </c>
      <c r="B59" s="127" t="str">
        <f>Лист2!B61</f>
        <v>60х30х1,4</v>
      </c>
      <c r="C59" s="183">
        <v>1.89</v>
      </c>
      <c r="D59" s="146">
        <f>C59*F43</f>
        <v>162.54</v>
      </c>
      <c r="G59" s="203">
        <f>Лист2!F61</f>
        <v>59</v>
      </c>
      <c r="H59" s="144" t="str">
        <f>Лист2!G61</f>
        <v>60х60х1,8</v>
      </c>
      <c r="I59" s="183">
        <v>3.25</v>
      </c>
      <c r="J59" s="146">
        <f t="shared" si="10"/>
        <v>266.5</v>
      </c>
      <c r="K59" s="143"/>
      <c r="L59" s="118"/>
      <c r="N59" s="132"/>
      <c r="O59" s="144" t="s">
        <v>396</v>
      </c>
      <c r="P59" s="183">
        <v>1.21</v>
      </c>
      <c r="Q59" s="186"/>
      <c r="R59" s="143"/>
      <c r="S59" s="7"/>
      <c r="T59" s="143"/>
      <c r="U59" s="203">
        <f>Лист2!K61</f>
        <v>59</v>
      </c>
      <c r="V59" s="299" t="str">
        <f>Лист2!L61</f>
        <v>89 (3,0)</v>
      </c>
      <c r="W59" s="165">
        <v>6.36</v>
      </c>
      <c r="X59" s="166">
        <f>W59*Z35</f>
        <v>464.28000000000003</v>
      </c>
      <c r="Y59" s="105"/>
      <c r="Z59" s="105"/>
      <c r="AA59" s="132"/>
      <c r="AB59" s="144" t="str">
        <f>Лист1!C34</f>
        <v>0,85*1250*2500</v>
      </c>
      <c r="AC59" s="106">
        <v>21.324000000000002</v>
      </c>
      <c r="AD59" s="502"/>
      <c r="AE59" s="183"/>
      <c r="AF59" s="109">
        <f t="shared" si="5"/>
        <v>1599.3000000000002</v>
      </c>
      <c r="AG59" s="234">
        <v>75</v>
      </c>
    </row>
    <row r="60" spans="1:33" ht="19.2" x14ac:dyDescent="0.4">
      <c r="A60" s="105">
        <f>Лист2!A62</f>
        <v>60</v>
      </c>
      <c r="B60" s="127" t="str">
        <f>Лист2!B62</f>
        <v>60х30х1,5</v>
      </c>
      <c r="C60" s="183">
        <v>2.02</v>
      </c>
      <c r="D60" s="146">
        <f>C60*F44</f>
        <v>173.72</v>
      </c>
      <c r="G60" s="203">
        <f>Лист2!F62</f>
        <v>60</v>
      </c>
      <c r="H60" s="144" t="str">
        <f>Лист2!G62</f>
        <v>60х60х2,0</v>
      </c>
      <c r="I60" s="183">
        <v>3.59</v>
      </c>
      <c r="J60" s="146">
        <f t="shared" si="10"/>
        <v>276.43</v>
      </c>
      <c r="K60" s="105"/>
      <c r="L60" s="118"/>
      <c r="N60" s="132"/>
      <c r="O60" s="144" t="s">
        <v>397</v>
      </c>
      <c r="P60" s="183">
        <v>1.58</v>
      </c>
      <c r="Q60" s="186"/>
      <c r="R60" s="143"/>
      <c r="S60" s="7"/>
      <c r="T60" s="143"/>
      <c r="U60" s="203">
        <f>Лист2!K62</f>
        <v>60</v>
      </c>
      <c r="V60" s="299" t="str">
        <f>Лист2!L62</f>
        <v>80 (3,5) / 89 (3,5)</v>
      </c>
      <c r="W60" s="165">
        <v>7.38</v>
      </c>
      <c r="X60" s="166">
        <f>W60*Z36</f>
        <v>538.74</v>
      </c>
      <c r="Y60" s="105"/>
      <c r="Z60" s="105"/>
      <c r="AA60" s="132"/>
      <c r="AB60" s="144" t="str">
        <f>Лист1!C35</f>
        <v>0,9*1250*2500</v>
      </c>
      <c r="AC60" s="106">
        <v>22.05</v>
      </c>
      <c r="AD60" s="502"/>
      <c r="AE60" s="183"/>
      <c r="AF60" s="109">
        <f t="shared" si="5"/>
        <v>1653.75</v>
      </c>
      <c r="AG60" s="234">
        <v>75</v>
      </c>
    </row>
    <row r="61" spans="1:33" ht="19.2" x14ac:dyDescent="0.4">
      <c r="A61" s="105">
        <f>Лист2!A63</f>
        <v>61</v>
      </c>
      <c r="B61" s="127" t="str">
        <f>Лист2!B63</f>
        <v>60х30х1,8</v>
      </c>
      <c r="C61" s="183">
        <v>2.4</v>
      </c>
      <c r="D61" s="146">
        <f>C61*F46</f>
        <v>196.79999999999998</v>
      </c>
      <c r="G61" s="203">
        <f>Лист2!F63</f>
        <v>61</v>
      </c>
      <c r="H61" s="144" t="str">
        <f>Лист2!G63</f>
        <v>60х60х2,5</v>
      </c>
      <c r="I61" s="183">
        <v>4.43</v>
      </c>
      <c r="J61" s="146">
        <f t="shared" si="10"/>
        <v>327.82</v>
      </c>
      <c r="K61" s="105"/>
      <c r="L61" s="118"/>
      <c r="N61" s="132"/>
      <c r="O61" s="144" t="s">
        <v>398</v>
      </c>
      <c r="P61" s="183">
        <v>2</v>
      </c>
      <c r="Q61" s="186"/>
      <c r="R61" s="143"/>
      <c r="S61" s="7"/>
      <c r="T61" s="143"/>
      <c r="U61" s="203">
        <f>Лист2!K63</f>
        <v>61</v>
      </c>
      <c r="V61" s="299" t="str">
        <f>Лист2!L63</f>
        <v>102(2,0)</v>
      </c>
      <c r="W61" s="165">
        <v>4.92</v>
      </c>
      <c r="X61" s="166">
        <f>W61*Z31</f>
        <v>378.84</v>
      </c>
      <c r="Y61" s="105"/>
      <c r="Z61" s="105"/>
      <c r="AA61" s="132"/>
      <c r="AB61" s="144" t="str">
        <f>Лист1!C36</f>
        <v>1,0*1250*2500</v>
      </c>
      <c r="AC61" s="106">
        <v>24.64</v>
      </c>
      <c r="AD61" s="502"/>
      <c r="AE61" s="183"/>
      <c r="AF61" s="109">
        <f t="shared" si="5"/>
        <v>1823.3600000000001</v>
      </c>
      <c r="AG61" s="234">
        <v>74</v>
      </c>
    </row>
    <row r="62" spans="1:33" ht="19.2" x14ac:dyDescent="0.4">
      <c r="A62" s="105">
        <f>Лист2!A64</f>
        <v>62</v>
      </c>
      <c r="B62" s="127" t="str">
        <f>Лист2!B64</f>
        <v>60х30х2,0</v>
      </c>
      <c r="C62" s="183">
        <v>2.65</v>
      </c>
      <c r="D62" s="146">
        <f>C62*F47</f>
        <v>204.04999999999998</v>
      </c>
      <c r="G62" s="203">
        <f>Лист2!F64</f>
        <v>62</v>
      </c>
      <c r="H62" s="144" t="str">
        <f>Лист2!G64</f>
        <v>60х60х2,8</v>
      </c>
      <c r="I62" s="183">
        <v>4.92</v>
      </c>
      <c r="J62" s="146">
        <f t="shared" si="10"/>
        <v>359.15999999999997</v>
      </c>
      <c r="K62" s="105"/>
      <c r="L62" s="118"/>
      <c r="N62" s="132"/>
      <c r="O62" s="144" t="s">
        <v>399</v>
      </c>
      <c r="P62" s="183">
        <v>2.4700000000000002</v>
      </c>
      <c r="Q62" s="186"/>
      <c r="R62" s="143"/>
      <c r="S62" s="7"/>
      <c r="T62" s="143"/>
      <c r="U62" s="203">
        <f>Лист2!K64</f>
        <v>62</v>
      </c>
      <c r="V62" s="299" t="str">
        <f>Лист2!L64</f>
        <v>102 (2,5)</v>
      </c>
      <c r="W62" s="165">
        <v>6.13</v>
      </c>
      <c r="X62" s="166">
        <f>W62*Z33</f>
        <v>453.62</v>
      </c>
      <c r="Y62" s="105"/>
      <c r="Z62" s="105"/>
      <c r="AA62" s="132"/>
      <c r="AB62" s="144" t="str">
        <f>Лист1!C37</f>
        <v>1,1*1250*2500</v>
      </c>
      <c r="AC62" s="106">
        <v>26.49</v>
      </c>
      <c r="AD62" s="502"/>
      <c r="AE62" s="183"/>
      <c r="AF62" s="109">
        <f t="shared" si="5"/>
        <v>1960.26</v>
      </c>
      <c r="AG62" s="234">
        <v>74</v>
      </c>
    </row>
    <row r="63" spans="1:33" ht="19.2" x14ac:dyDescent="0.4">
      <c r="A63" s="105">
        <f>Лист2!A65</f>
        <v>63</v>
      </c>
      <c r="B63" s="127" t="str">
        <f>Лист2!B65</f>
        <v>60х30х2,5</v>
      </c>
      <c r="C63" s="183">
        <v>3.3010000000000002</v>
      </c>
      <c r="D63" s="266">
        <f>C63*F48</f>
        <v>244.274</v>
      </c>
      <c r="G63" s="203">
        <f>Лист2!F65</f>
        <v>63</v>
      </c>
      <c r="H63" s="144" t="str">
        <f>Лист2!G65</f>
        <v>60х60х3,0</v>
      </c>
      <c r="I63" s="183">
        <v>5.25</v>
      </c>
      <c r="J63" s="146">
        <f t="shared" si="10"/>
        <v>383.25</v>
      </c>
      <c r="K63" s="105"/>
      <c r="L63" s="118"/>
      <c r="N63" s="132"/>
      <c r="O63" s="144" t="s">
        <v>400</v>
      </c>
      <c r="P63" s="183">
        <v>2.98</v>
      </c>
      <c r="Q63" s="186"/>
      <c r="R63" s="143"/>
      <c r="S63" s="7"/>
      <c r="T63" s="143"/>
      <c r="U63" s="203">
        <f>Лист2!K65</f>
        <v>63</v>
      </c>
      <c r="V63" s="299" t="str">
        <f>Лист2!L65</f>
        <v>102 (2,8)</v>
      </c>
      <c r="W63" s="165">
        <v>6.85</v>
      </c>
      <c r="X63" s="166">
        <f>W63*Z34</f>
        <v>500.04999999999995</v>
      </c>
      <c r="Y63" s="105"/>
      <c r="Z63" s="105"/>
      <c r="AA63" s="132"/>
      <c r="AB63" s="144" t="str">
        <f>Лист1!C38</f>
        <v>1,2*1250*2500</v>
      </c>
      <c r="AC63" s="106">
        <v>28.66</v>
      </c>
      <c r="AD63" s="502"/>
      <c r="AE63" s="183"/>
      <c r="AF63" s="109">
        <f t="shared" si="5"/>
        <v>2120.84</v>
      </c>
      <c r="AG63" s="234">
        <v>74</v>
      </c>
    </row>
    <row r="64" spans="1:33" ht="19.2" x14ac:dyDescent="0.4">
      <c r="A64" s="105">
        <f>Лист2!A66</f>
        <v>64</v>
      </c>
      <c r="B64" s="127" t="str">
        <f>Лист2!B66</f>
        <v>60х30х2,8</v>
      </c>
      <c r="C64" s="183">
        <v>3.6</v>
      </c>
      <c r="D64" s="146">
        <f>C64*F49</f>
        <v>262.8</v>
      </c>
      <c r="G64" s="203">
        <f>Лист2!F66</f>
        <v>64</v>
      </c>
      <c r="H64" s="144" t="str">
        <f>Лист2!G66</f>
        <v>60х60х3,5</v>
      </c>
      <c r="I64" s="183">
        <v>6.04</v>
      </c>
      <c r="J64" s="146">
        <f>I64*F50</f>
        <v>440.92</v>
      </c>
      <c r="K64" s="105"/>
      <c r="L64" s="118"/>
      <c r="N64" s="132"/>
      <c r="O64" s="144" t="s">
        <v>401</v>
      </c>
      <c r="P64" s="183">
        <v>3.85</v>
      </c>
      <c r="Q64" s="186"/>
      <c r="R64" s="143"/>
      <c r="S64" s="7"/>
      <c r="T64" s="143"/>
      <c r="U64" s="203">
        <f>Лист2!K66</f>
        <v>64</v>
      </c>
      <c r="V64" s="299" t="str">
        <f>Лист2!L66</f>
        <v>102 (3,0)</v>
      </c>
      <c r="W64" s="165">
        <v>7.32</v>
      </c>
      <c r="X64" s="166">
        <f>W64*Z35</f>
        <v>534.36</v>
      </c>
      <c r="Y64" s="105"/>
      <c r="Z64" s="105"/>
      <c r="AA64" s="132"/>
      <c r="AB64" s="144" t="str">
        <f>Лист1!C39</f>
        <v>1,4*1250*2500</v>
      </c>
      <c r="AC64" s="106">
        <v>34.049999999999997</v>
      </c>
      <c r="AD64" s="502"/>
      <c r="AE64" s="183"/>
      <c r="AF64" s="109">
        <f t="shared" si="5"/>
        <v>2519.6999999999998</v>
      </c>
      <c r="AG64" s="234">
        <v>74</v>
      </c>
    </row>
    <row r="65" spans="1:35" ht="19.2" x14ac:dyDescent="0.4">
      <c r="A65" s="105">
        <f>Лист2!A67</f>
        <v>65</v>
      </c>
      <c r="B65" s="127" t="str">
        <f>Лист2!B67</f>
        <v>60х30х3,0</v>
      </c>
      <c r="C65" s="183">
        <v>3.83</v>
      </c>
      <c r="D65" s="146">
        <f>C65*F50</f>
        <v>279.59000000000003</v>
      </c>
      <c r="G65" s="203">
        <f>Лист2!F67</f>
        <v>65</v>
      </c>
      <c r="H65" s="144" t="str">
        <f>Лист2!G67</f>
        <v>60х60х4,0</v>
      </c>
      <c r="I65" s="183">
        <v>6.82</v>
      </c>
      <c r="J65" s="146">
        <f>I65*F51</f>
        <v>497.86</v>
      </c>
      <c r="K65" s="105"/>
      <c r="L65" s="118"/>
      <c r="N65" s="132"/>
      <c r="O65" s="144" t="s">
        <v>402</v>
      </c>
      <c r="P65" s="183">
        <v>4.83</v>
      </c>
      <c r="Q65" s="186"/>
      <c r="R65" s="143"/>
      <c r="S65" s="7"/>
      <c r="T65" s="143"/>
      <c r="U65" s="203">
        <f>Лист2!K67</f>
        <v>65</v>
      </c>
      <c r="V65" s="299" t="str">
        <f>Лист2!L67</f>
        <v>102 (3,5)</v>
      </c>
      <c r="W65" s="165">
        <v>8.5</v>
      </c>
      <c r="X65" s="166">
        <f>W65*Z36</f>
        <v>620.5</v>
      </c>
      <c r="AA65" s="132"/>
      <c r="AB65" s="144" t="str">
        <f>Лист1!C40</f>
        <v>1,5*1250*2500</v>
      </c>
      <c r="AC65" s="106">
        <v>36.25</v>
      </c>
      <c r="AD65" s="502"/>
      <c r="AE65" s="183"/>
      <c r="AF65" s="109">
        <f t="shared" si="5"/>
        <v>2682.5</v>
      </c>
      <c r="AG65" s="234">
        <v>74</v>
      </c>
    </row>
    <row r="66" spans="1:35" ht="19.2" x14ac:dyDescent="0.4">
      <c r="A66" s="105">
        <f>Лист2!A68</f>
        <v>66</v>
      </c>
      <c r="B66" s="127" t="str">
        <f>Лист2!B68</f>
        <v>60х40х1,4</v>
      </c>
      <c r="C66" s="183">
        <v>2.11</v>
      </c>
      <c r="D66" s="146">
        <f>C66*F43</f>
        <v>181.45999999999998</v>
      </c>
      <c r="G66" s="203">
        <f>Лист2!F68</f>
        <v>66</v>
      </c>
      <c r="H66" s="144" t="str">
        <f>Лист2!G68</f>
        <v>80х80х1,5</v>
      </c>
      <c r="I66" s="183">
        <v>3.67</v>
      </c>
      <c r="J66" s="146">
        <f>I66*F44</f>
        <v>315.62</v>
      </c>
      <c r="K66" s="105"/>
      <c r="L66" s="118"/>
      <c r="N66" s="132"/>
      <c r="O66" s="144" t="s">
        <v>403</v>
      </c>
      <c r="P66" s="183">
        <v>6.31</v>
      </c>
      <c r="Q66" s="186"/>
      <c r="R66" s="143"/>
      <c r="S66" s="7"/>
      <c r="T66" s="143"/>
      <c r="U66" s="203">
        <f>Лист2!K68</f>
        <v>66</v>
      </c>
      <c r="V66" s="299" t="str">
        <f>Лист2!L68</f>
        <v>102 (4,0)</v>
      </c>
      <c r="W66" s="165">
        <v>9.67</v>
      </c>
      <c r="X66" s="166">
        <f>W66*Z37</f>
        <v>705.91</v>
      </c>
      <c r="AA66" s="132"/>
      <c r="AB66" s="144" t="str">
        <f>Лист1!C41</f>
        <v>1,8*1250*2500</v>
      </c>
      <c r="AC66" s="106">
        <v>44.77</v>
      </c>
      <c r="AD66" s="502"/>
      <c r="AE66" s="183"/>
      <c r="AF66" s="109">
        <f t="shared" si="5"/>
        <v>3312.98</v>
      </c>
      <c r="AG66" s="234">
        <v>74</v>
      </c>
    </row>
    <row r="67" spans="1:35" ht="19.2" x14ac:dyDescent="0.4">
      <c r="A67" s="105">
        <f>Лист2!A69</f>
        <v>67</v>
      </c>
      <c r="B67" s="127" t="str">
        <f>Лист2!B69</f>
        <v>60х40х1,5</v>
      </c>
      <c r="C67" s="183">
        <v>2.25</v>
      </c>
      <c r="D67" s="146">
        <f>C67*F44</f>
        <v>193.5</v>
      </c>
      <c r="E67" s="143"/>
      <c r="F67" s="141"/>
      <c r="G67" s="203">
        <f>Лист2!F69</f>
        <v>67</v>
      </c>
      <c r="H67" s="144" t="str">
        <f>Лист2!G69</f>
        <v>80х80х1,6</v>
      </c>
      <c r="I67" s="183">
        <v>3.9</v>
      </c>
      <c r="J67" s="146">
        <f>I67*F44</f>
        <v>335.4</v>
      </c>
      <c r="K67" s="105"/>
      <c r="L67" s="118"/>
      <c r="N67" s="132"/>
      <c r="O67" s="144" t="s">
        <v>404</v>
      </c>
      <c r="P67" s="183">
        <v>7.99</v>
      </c>
      <c r="Q67" s="186"/>
      <c r="R67" s="143"/>
      <c r="S67" s="7"/>
      <c r="T67" s="143"/>
      <c r="U67" s="203">
        <f>Лист2!K69</f>
        <v>67</v>
      </c>
      <c r="V67" s="299" t="str">
        <f>Лист2!L69</f>
        <v>108 (2,0)</v>
      </c>
      <c r="W67" s="165">
        <v>5.23</v>
      </c>
      <c r="X67" s="166">
        <f>W67*Z31</f>
        <v>402.71000000000004</v>
      </c>
      <c r="AA67" s="132"/>
      <c r="AB67" s="144" t="str">
        <f>Лист1!C42</f>
        <v>2,0*1250*2500</v>
      </c>
      <c r="AC67" s="106">
        <v>48.14</v>
      </c>
      <c r="AD67" s="503"/>
      <c r="AE67" s="183">
        <v>47.97</v>
      </c>
      <c r="AF67" s="109">
        <f t="shared" si="5"/>
        <v>3562.36</v>
      </c>
      <c r="AG67" s="234">
        <v>74</v>
      </c>
    </row>
    <row r="68" spans="1:35" ht="19.2" x14ac:dyDescent="0.4">
      <c r="A68" s="105">
        <f>Лист2!A70</f>
        <v>68</v>
      </c>
      <c r="B68" s="127" t="str">
        <f>Лист2!B70</f>
        <v>60х40х1,8</v>
      </c>
      <c r="C68" s="183">
        <v>2.68</v>
      </c>
      <c r="D68" s="146">
        <f>C68*F46</f>
        <v>219.76000000000002</v>
      </c>
      <c r="E68" s="143"/>
      <c r="F68" s="141"/>
      <c r="G68" s="203">
        <f>Лист2!F70</f>
        <v>68</v>
      </c>
      <c r="H68" s="144" t="str">
        <f>Лист2!G70</f>
        <v>80х80х1,8</v>
      </c>
      <c r="I68" s="183">
        <v>4.38</v>
      </c>
      <c r="J68" s="146">
        <f>I68*F46</f>
        <v>359.15999999999997</v>
      </c>
      <c r="K68" s="143"/>
      <c r="L68" s="143"/>
      <c r="N68" s="132"/>
      <c r="O68" s="144" t="s">
        <v>405</v>
      </c>
      <c r="P68" s="183">
        <v>0.22</v>
      </c>
      <c r="Q68" s="186"/>
      <c r="R68" s="143"/>
      <c r="S68" s="7"/>
      <c r="T68" s="143"/>
      <c r="U68" s="203">
        <f>Лист2!K70</f>
        <v>68</v>
      </c>
      <c r="V68" s="299" t="str">
        <f>Лист2!L70</f>
        <v>108 (2,5)</v>
      </c>
      <c r="W68" s="165">
        <v>6.5</v>
      </c>
      <c r="X68" s="166">
        <f>W68*Z33</f>
        <v>481</v>
      </c>
      <c r="AA68" s="132"/>
      <c r="AB68" s="235" t="str">
        <f>Лист1!C43</f>
        <v>1,4*1250*2500</v>
      </c>
      <c r="AC68" s="137">
        <v>33.85</v>
      </c>
      <c r="AD68" s="504" t="str">
        <f>Лист1!E43</f>
        <v>г/к</v>
      </c>
      <c r="AE68" s="236"/>
      <c r="AF68" s="237">
        <f t="shared" si="5"/>
        <v>2606.4500000000003</v>
      </c>
      <c r="AG68" s="238">
        <v>77</v>
      </c>
    </row>
    <row r="69" spans="1:35" ht="19.2" x14ac:dyDescent="0.4">
      <c r="A69" s="105">
        <f>Лист2!A71</f>
        <v>69</v>
      </c>
      <c r="B69" s="127" t="str">
        <f>Лист2!B71</f>
        <v>60х40х2,0</v>
      </c>
      <c r="C69" s="183">
        <v>2.96</v>
      </c>
      <c r="D69" s="146">
        <f>C69*F47</f>
        <v>227.92</v>
      </c>
      <c r="E69" s="143"/>
      <c r="F69" s="141"/>
      <c r="G69" s="203">
        <f>Лист2!F71</f>
        <v>69</v>
      </c>
      <c r="H69" s="144" t="str">
        <f>Лист2!G71</f>
        <v>80х80х2,0</v>
      </c>
      <c r="I69" s="183">
        <v>4.8410000000000002</v>
      </c>
      <c r="J69" s="146">
        <f>I69*F47</f>
        <v>372.75700000000001</v>
      </c>
      <c r="K69" s="143"/>
      <c r="L69" s="143"/>
      <c r="N69" s="132"/>
      <c r="O69" s="144" t="s">
        <v>406</v>
      </c>
      <c r="P69" s="183">
        <v>0.62</v>
      </c>
      <c r="Q69" s="186"/>
      <c r="R69" s="143"/>
      <c r="S69" s="7"/>
      <c r="T69" s="143"/>
      <c r="U69" s="203">
        <f>Лист2!K71</f>
        <v>69</v>
      </c>
      <c r="V69" s="299" t="str">
        <f>Лист2!L71</f>
        <v>108 (2,8)</v>
      </c>
      <c r="W69" s="165">
        <v>7.26</v>
      </c>
      <c r="X69" s="166">
        <f>W69*Z34</f>
        <v>529.98</v>
      </c>
      <c r="AA69" s="132"/>
      <c r="AB69" s="235" t="str">
        <f>Лист1!C44</f>
        <v>1,5*1250*2500</v>
      </c>
      <c r="AC69" s="232">
        <v>39.58</v>
      </c>
      <c r="AD69" s="505"/>
      <c r="AE69" s="236"/>
      <c r="AF69" s="237">
        <f t="shared" si="5"/>
        <v>3047.66</v>
      </c>
      <c r="AG69" s="238">
        <v>77</v>
      </c>
    </row>
    <row r="70" spans="1:35" ht="19.2" x14ac:dyDescent="0.4">
      <c r="A70" s="105">
        <f>Лист2!A72</f>
        <v>70</v>
      </c>
      <c r="B70" s="127" t="str">
        <f>Лист2!B72</f>
        <v>60х40х2,2</v>
      </c>
      <c r="C70" s="183">
        <v>3.24</v>
      </c>
      <c r="D70" s="146">
        <f>C70*F47</f>
        <v>249.48000000000002</v>
      </c>
      <c r="E70" s="143"/>
      <c r="F70" s="141"/>
      <c r="G70" s="203">
        <f>Лист2!F72</f>
        <v>70</v>
      </c>
      <c r="H70" s="154" t="str">
        <f>Лист2!G72</f>
        <v>80х80х2,5</v>
      </c>
      <c r="I70" s="345">
        <v>6</v>
      </c>
      <c r="J70" s="344">
        <f>I70*F90</f>
        <v>444</v>
      </c>
      <c r="K70" s="143"/>
      <c r="L70" s="143"/>
      <c r="N70" s="132"/>
      <c r="O70" s="144" t="s">
        <v>407</v>
      </c>
      <c r="P70" s="183">
        <v>0.89</v>
      </c>
      <c r="Q70" s="186"/>
      <c r="R70" s="143"/>
      <c r="S70" s="7"/>
      <c r="T70" s="143"/>
      <c r="U70" s="203">
        <f>Лист2!K72</f>
        <v>70</v>
      </c>
      <c r="V70" s="299" t="str">
        <f>Лист2!L72</f>
        <v>108 (3,0)</v>
      </c>
      <c r="W70" s="165">
        <v>7.77</v>
      </c>
      <c r="X70" s="166">
        <f>W70*Z35</f>
        <v>567.20999999999992</v>
      </c>
      <c r="AA70" s="132"/>
      <c r="AB70" s="235" t="str">
        <f>Лист1!C45</f>
        <v>1,6*1250*2500</v>
      </c>
      <c r="AC70" s="232">
        <v>40.4</v>
      </c>
      <c r="AD70" s="505"/>
      <c r="AE70" s="236"/>
      <c r="AF70" s="237">
        <v>3000</v>
      </c>
      <c r="AG70" s="238">
        <v>72</v>
      </c>
    </row>
    <row r="71" spans="1:35" ht="19.2" x14ac:dyDescent="0.4">
      <c r="A71" s="105">
        <f>Лист2!A73</f>
        <v>71</v>
      </c>
      <c r="B71" s="127" t="str">
        <f>Лист2!B73</f>
        <v>60х40х2,5</v>
      </c>
      <c r="C71" s="183">
        <v>3.6440000000000001</v>
      </c>
      <c r="D71" s="146">
        <f>C71*F48</f>
        <v>269.65600000000001</v>
      </c>
      <c r="E71" s="143"/>
      <c r="F71" s="141"/>
      <c r="G71" s="203">
        <f>Лист2!F73</f>
        <v>71</v>
      </c>
      <c r="H71" s="154" t="str">
        <f>Лист2!G73</f>
        <v>80х80х2,8</v>
      </c>
      <c r="I71" s="345">
        <v>6.6820000000000004</v>
      </c>
      <c r="J71" s="344">
        <f>I71*F91</f>
        <v>487.786</v>
      </c>
      <c r="K71" s="143"/>
      <c r="L71" s="143"/>
      <c r="N71" s="132"/>
      <c r="O71" s="144" t="s">
        <v>408</v>
      </c>
      <c r="P71" s="183">
        <v>1.21</v>
      </c>
      <c r="Q71" s="186"/>
      <c r="R71" s="143"/>
      <c r="S71" s="7"/>
      <c r="T71" s="143"/>
      <c r="U71" s="203">
        <f>Лист2!K73</f>
        <v>71</v>
      </c>
      <c r="V71" s="299" t="str">
        <f>Лист2!L73</f>
        <v>108 (3,5)</v>
      </c>
      <c r="W71" s="165">
        <v>9.02</v>
      </c>
      <c r="X71" s="166">
        <f>W71*Z36</f>
        <v>658.45999999999992</v>
      </c>
      <c r="AA71" s="132"/>
      <c r="AB71" s="235" t="str">
        <f>Лист1!C46</f>
        <v>1,8*1250*2500</v>
      </c>
      <c r="AC71" s="137">
        <v>46.91</v>
      </c>
      <c r="AD71" s="505"/>
      <c r="AE71" s="236"/>
      <c r="AF71" s="237">
        <f t="shared" si="5"/>
        <v>3377.5199999999995</v>
      </c>
      <c r="AG71" s="238">
        <v>72</v>
      </c>
    </row>
    <row r="72" spans="1:35" ht="19.2" x14ac:dyDescent="0.4">
      <c r="A72" s="105">
        <f>Лист2!A74</f>
        <v>72</v>
      </c>
      <c r="B72" s="127" t="str">
        <f>Лист2!B74</f>
        <v>60х40х2,8</v>
      </c>
      <c r="C72" s="183">
        <v>4.0439999999999996</v>
      </c>
      <c r="D72" s="146">
        <f>C72*F49</f>
        <v>295.21199999999999</v>
      </c>
      <c r="E72" s="143"/>
      <c r="F72" s="141"/>
      <c r="G72" s="203">
        <f>Лист2!F74</f>
        <v>72</v>
      </c>
      <c r="H72" s="154" t="str">
        <f>Лист2!G74</f>
        <v>80х80х3,0</v>
      </c>
      <c r="I72" s="345">
        <v>7.13</v>
      </c>
      <c r="J72" s="344">
        <f>I72*F92</f>
        <v>520.49</v>
      </c>
      <c r="K72" s="143"/>
      <c r="L72" s="143"/>
      <c r="N72" s="132"/>
      <c r="O72" s="144" t="s">
        <v>409</v>
      </c>
      <c r="P72" s="183">
        <v>1.58</v>
      </c>
      <c r="Q72" s="186"/>
      <c r="R72" s="143"/>
      <c r="S72" s="7"/>
      <c r="T72" s="143"/>
      <c r="U72" s="203">
        <f>Лист2!K74</f>
        <v>72</v>
      </c>
      <c r="V72" s="299" t="str">
        <f>Лист2!L74</f>
        <v>108 (4,0)</v>
      </c>
      <c r="W72" s="165">
        <v>10.26</v>
      </c>
      <c r="X72" s="166">
        <f>W72*Z37</f>
        <v>748.98</v>
      </c>
      <c r="AA72" s="132"/>
      <c r="AB72" s="235" t="str">
        <f>Лист1!C47</f>
        <v>2,0*1250*2500</v>
      </c>
      <c r="AC72" s="137">
        <v>49.33</v>
      </c>
      <c r="AD72" s="505"/>
      <c r="AE72" s="236"/>
      <c r="AF72" s="237">
        <f t="shared" si="5"/>
        <v>3551.7599999999998</v>
      </c>
      <c r="AG72" s="238">
        <v>72</v>
      </c>
    </row>
    <row r="73" spans="1:35" ht="19.2" x14ac:dyDescent="0.4">
      <c r="A73" s="105">
        <f>Лист2!A75</f>
        <v>73</v>
      </c>
      <c r="B73" s="127" t="str">
        <f>Лист2!B75</f>
        <v>60х40х3,0</v>
      </c>
      <c r="C73" s="183">
        <v>4.3099999999999996</v>
      </c>
      <c r="D73" s="146">
        <f>C73*F50</f>
        <v>314.63</v>
      </c>
      <c r="E73" s="143"/>
      <c r="F73" s="141"/>
      <c r="G73" s="203">
        <f>Лист2!F75</f>
        <v>73</v>
      </c>
      <c r="H73" s="154" t="str">
        <f>Лист2!G75</f>
        <v>80х80х3,5</v>
      </c>
      <c r="I73" s="345">
        <v>8.2420000000000009</v>
      </c>
      <c r="J73" s="344">
        <f>I73*F92</f>
        <v>601.66600000000005</v>
      </c>
      <c r="K73" s="143"/>
      <c r="L73" s="143"/>
      <c r="N73" s="132"/>
      <c r="O73" s="144" t="s">
        <v>410</v>
      </c>
      <c r="P73" s="183">
        <v>2</v>
      </c>
      <c r="Q73" s="186"/>
      <c r="R73" s="143"/>
      <c r="S73" s="7"/>
      <c r="T73" s="143"/>
      <c r="U73" s="203">
        <f>Лист2!K75</f>
        <v>73</v>
      </c>
      <c r="V73" s="299" t="str">
        <f>Лист2!L75</f>
        <v>114 (2,5)</v>
      </c>
      <c r="W73" s="165">
        <v>6.87</v>
      </c>
      <c r="X73" s="324">
        <f>W73*Z33</f>
        <v>508.38</v>
      </c>
      <c r="Y73" s="105"/>
      <c r="Z73" s="105"/>
      <c r="AA73" s="132"/>
      <c r="AB73" s="235" t="str">
        <f>Лист1!C48</f>
        <v>2,5*1250*2500</v>
      </c>
      <c r="AC73" s="137">
        <v>61.9</v>
      </c>
      <c r="AD73" s="505"/>
      <c r="AE73" s="236"/>
      <c r="AF73" s="237">
        <f t="shared" si="5"/>
        <v>4456.8</v>
      </c>
      <c r="AG73" s="238">
        <v>72</v>
      </c>
    </row>
    <row r="74" spans="1:35" ht="19.2" x14ac:dyDescent="0.4">
      <c r="A74" s="105">
        <f>Лист2!A76</f>
        <v>74</v>
      </c>
      <c r="B74" s="127" t="str">
        <f>Лист2!B76</f>
        <v>60х40х3,5</v>
      </c>
      <c r="C74" s="183">
        <v>4.9400000000000004</v>
      </c>
      <c r="D74" s="146">
        <f>C74*F50</f>
        <v>360.62</v>
      </c>
      <c r="E74" s="143"/>
      <c r="F74" s="141"/>
      <c r="G74" s="203">
        <f>Лист2!F76</f>
        <v>74</v>
      </c>
      <c r="H74" s="154" t="str">
        <f>Лист2!G76</f>
        <v>80х80х4,0</v>
      </c>
      <c r="I74" s="345">
        <v>9.2189999999999994</v>
      </c>
      <c r="J74" s="344">
        <f>I74*F93</f>
        <v>672.98699999999997</v>
      </c>
      <c r="K74" s="143"/>
      <c r="L74" s="143"/>
      <c r="N74" s="132"/>
      <c r="O74" s="144" t="s">
        <v>411</v>
      </c>
      <c r="P74" s="183">
        <v>2.4700000000000002</v>
      </c>
      <c r="Q74" s="186"/>
      <c r="R74" s="143"/>
      <c r="S74" s="7"/>
      <c r="T74" s="143"/>
      <c r="U74" s="203">
        <f>Лист2!K76</f>
        <v>74</v>
      </c>
      <c r="V74" s="299" t="str">
        <f>Лист2!L76</f>
        <v>114 (3,0)</v>
      </c>
      <c r="W74" s="165">
        <v>8.2100000000000009</v>
      </c>
      <c r="X74" s="166">
        <f>W74*Z35</f>
        <v>599.33000000000004</v>
      </c>
      <c r="Y74" s="105"/>
      <c r="Z74" s="105"/>
      <c r="AA74" s="132"/>
      <c r="AB74" s="235" t="str">
        <f>Лист1!C49</f>
        <v>2,8*1250*2500</v>
      </c>
      <c r="AC74" s="137">
        <v>69.430000000000007</v>
      </c>
      <c r="AD74" s="505"/>
      <c r="AE74" s="236"/>
      <c r="AF74" s="237">
        <f t="shared" si="5"/>
        <v>4998.9600000000009</v>
      </c>
      <c r="AG74" s="238">
        <v>72</v>
      </c>
    </row>
    <row r="75" spans="1:35" ht="19.2" x14ac:dyDescent="0.4">
      <c r="A75" s="105">
        <f>Лист2!A77</f>
        <v>75</v>
      </c>
      <c r="B75" s="127" t="str">
        <f>Лист2!B77</f>
        <v>60х40х4,0</v>
      </c>
      <c r="C75" s="183">
        <v>5.56</v>
      </c>
      <c r="D75" s="146">
        <f>C75*F51</f>
        <v>405.88</v>
      </c>
      <c r="E75" s="187"/>
      <c r="F75" s="141"/>
      <c r="G75" s="203">
        <f>Лист2!F77</f>
        <v>75</v>
      </c>
      <c r="H75" s="154" t="str">
        <f>Лист2!G77</f>
        <v>80х80х5,0</v>
      </c>
      <c r="I75" s="345">
        <v>11.4</v>
      </c>
      <c r="J75" s="344">
        <f>I75*F94</f>
        <v>832.2</v>
      </c>
      <c r="K75" s="143"/>
      <c r="L75" s="143"/>
      <c r="N75" s="132"/>
      <c r="O75" s="144" t="s">
        <v>412</v>
      </c>
      <c r="P75" s="183">
        <v>2.98</v>
      </c>
      <c r="Q75" s="186"/>
      <c r="R75" s="143"/>
      <c r="S75" s="7"/>
      <c r="T75" s="143"/>
      <c r="U75" s="203">
        <f>Лист2!K77</f>
        <v>75</v>
      </c>
      <c r="V75" s="299" t="str">
        <f>Лист2!L77</f>
        <v>114 (3,5)</v>
      </c>
      <c r="W75" s="165">
        <v>9.5399999999999991</v>
      </c>
      <c r="X75" s="166">
        <f>W75*Z36</f>
        <v>696.42</v>
      </c>
      <c r="Y75" s="105"/>
      <c r="Z75" s="105"/>
      <c r="AA75" s="132"/>
      <c r="AB75" s="235" t="str">
        <f>Лист1!C50</f>
        <v>2,9*1250*2500</v>
      </c>
      <c r="AC75" s="137">
        <v>70.5</v>
      </c>
      <c r="AD75" s="505"/>
      <c r="AE75" s="236"/>
      <c r="AF75" s="237">
        <f t="shared" si="5"/>
        <v>5076</v>
      </c>
      <c r="AG75" s="238">
        <v>72</v>
      </c>
    </row>
    <row r="76" spans="1:35" ht="19.2" x14ac:dyDescent="0.4">
      <c r="A76" s="105">
        <f>Лист2!A78</f>
        <v>76</v>
      </c>
      <c r="B76" s="127" t="str">
        <f>Лист2!B78</f>
        <v>80х40х1,5</v>
      </c>
      <c r="C76" s="183">
        <v>2.7290000000000001</v>
      </c>
      <c r="D76" s="266">
        <f>C76*F44</f>
        <v>234.69400000000002</v>
      </c>
      <c r="E76" s="132"/>
      <c r="F76" s="141"/>
      <c r="G76" s="203">
        <f>Лист2!F78</f>
        <v>76</v>
      </c>
      <c r="H76" s="144" t="str">
        <f>Лист2!G78</f>
        <v>100х100х1,5</v>
      </c>
      <c r="I76" s="183">
        <v>4.6100000000000003</v>
      </c>
      <c r="J76" s="146">
        <f>I76*F44</f>
        <v>396.46000000000004</v>
      </c>
      <c r="K76" s="143"/>
      <c r="L76" s="143"/>
      <c r="N76" s="132"/>
      <c r="O76" s="144" t="s">
        <v>413</v>
      </c>
      <c r="P76" s="183">
        <v>3.85</v>
      </c>
      <c r="Q76" s="186"/>
      <c r="R76" s="143"/>
      <c r="S76" s="7"/>
      <c r="T76" s="143"/>
      <c r="U76" s="203">
        <f>Лист2!K78</f>
        <v>76</v>
      </c>
      <c r="V76" s="299" t="str">
        <f>Лист2!L78</f>
        <v>127 (2,5)</v>
      </c>
      <c r="W76" s="165">
        <v>7.68</v>
      </c>
      <c r="X76" s="166">
        <f>W76*Z33</f>
        <v>568.31999999999994</v>
      </c>
      <c r="Y76" s="105"/>
      <c r="Z76" s="105"/>
      <c r="AA76" s="132"/>
      <c r="AB76" s="235" t="str">
        <f>Лист1!C51</f>
        <v>3,0*1250*2500</v>
      </c>
      <c r="AC76" s="232">
        <v>75.44</v>
      </c>
      <c r="AD76" s="505"/>
      <c r="AE76" s="236"/>
      <c r="AF76" s="237">
        <f t="shared" si="5"/>
        <v>5431.68</v>
      </c>
      <c r="AG76" s="238">
        <v>72</v>
      </c>
    </row>
    <row r="77" spans="1:35" ht="19.2" x14ac:dyDescent="0.4">
      <c r="A77" s="105">
        <f>Лист2!A79</f>
        <v>77</v>
      </c>
      <c r="B77" s="127" t="str">
        <f>Лист2!B79</f>
        <v>80х40х1,8</v>
      </c>
      <c r="C77" s="183">
        <v>3.25</v>
      </c>
      <c r="D77" s="146">
        <f t="shared" ref="D77:D82" si="11">C77*F46</f>
        <v>266.5</v>
      </c>
      <c r="E77" s="132"/>
      <c r="F77" s="141"/>
      <c r="G77" s="203">
        <f>Лист2!F79</f>
        <v>77</v>
      </c>
      <c r="H77" s="144" t="str">
        <f>Лист2!G79</f>
        <v>100х100х1,6</v>
      </c>
      <c r="I77" s="183">
        <v>4.91</v>
      </c>
      <c r="J77" s="146">
        <f>I77*F44</f>
        <v>422.26</v>
      </c>
      <c r="K77" s="143"/>
      <c r="L77" s="143"/>
      <c r="N77" s="132"/>
      <c r="O77" s="144" t="s">
        <v>414</v>
      </c>
      <c r="P77" s="183">
        <v>4.83</v>
      </c>
      <c r="Q77" s="186"/>
      <c r="R77" s="143"/>
      <c r="S77" s="7"/>
      <c r="T77" s="143"/>
      <c r="U77" s="203">
        <f>Лист2!K79</f>
        <v>77</v>
      </c>
      <c r="V77" s="181" t="str">
        <f>Лист2!L79</f>
        <v>133 (2,5)</v>
      </c>
      <c r="W77" s="182">
        <v>8.0399999999999991</v>
      </c>
      <c r="X77" s="212">
        <f>W77*Z78</f>
        <v>602.99999999999989</v>
      </c>
      <c r="Y77" s="184">
        <v>2</v>
      </c>
      <c r="Z77" s="184">
        <v>73.5</v>
      </c>
      <c r="AA77" s="132"/>
      <c r="AB77" s="235" t="str">
        <f>Лист1!C52</f>
        <v>3,8*1250*2500</v>
      </c>
      <c r="AC77" s="232">
        <v>95.32</v>
      </c>
      <c r="AD77" s="505"/>
      <c r="AE77" s="236"/>
      <c r="AF77" s="237">
        <f t="shared" si="5"/>
        <v>6863.0399999999991</v>
      </c>
      <c r="AG77" s="238">
        <v>72</v>
      </c>
    </row>
    <row r="78" spans="1:35" ht="19.2" x14ac:dyDescent="0.4">
      <c r="A78" s="105">
        <f>Лист2!A80</f>
        <v>78</v>
      </c>
      <c r="B78" s="127" t="str">
        <f>Лист2!B80</f>
        <v>80х40х2,0</v>
      </c>
      <c r="C78" s="183">
        <v>3.59</v>
      </c>
      <c r="D78" s="146">
        <f t="shared" si="11"/>
        <v>276.43</v>
      </c>
      <c r="E78" s="132"/>
      <c r="F78" s="141"/>
      <c r="G78" s="203">
        <f>Лист2!F80</f>
        <v>78</v>
      </c>
      <c r="H78" s="144" t="str">
        <f>Лист2!G80</f>
        <v>100х100х1,8</v>
      </c>
      <c r="I78" s="183">
        <v>5.51</v>
      </c>
      <c r="J78" s="146">
        <f>I78*F46</f>
        <v>451.82</v>
      </c>
      <c r="K78" s="143"/>
      <c r="L78" s="143"/>
      <c r="N78" s="132"/>
      <c r="O78" s="144" t="s">
        <v>415</v>
      </c>
      <c r="P78" s="183">
        <v>6.3</v>
      </c>
      <c r="Q78" s="186"/>
      <c r="R78" s="143"/>
      <c r="S78" s="7"/>
      <c r="T78" s="143"/>
      <c r="U78" s="203">
        <f>Лист2!K80</f>
        <v>78</v>
      </c>
      <c r="V78" s="181" t="str">
        <f>Лист2!L80</f>
        <v>133 (3,0)</v>
      </c>
      <c r="W78" s="182">
        <v>9.61</v>
      </c>
      <c r="X78" s="212">
        <f>W78*Z79</f>
        <v>720.75</v>
      </c>
      <c r="Y78" s="184">
        <v>2.5</v>
      </c>
      <c r="Z78" s="185">
        <v>75</v>
      </c>
      <c r="AA78" s="132"/>
      <c r="AB78" s="235" t="str">
        <f>Лист1!C53</f>
        <v>4,0*1250*2500</v>
      </c>
      <c r="AC78" s="232">
        <v>97.67</v>
      </c>
      <c r="AD78" s="506"/>
      <c r="AE78" s="236"/>
      <c r="AF78" s="237">
        <f t="shared" si="5"/>
        <v>7032.24</v>
      </c>
      <c r="AG78" s="238">
        <v>72</v>
      </c>
      <c r="AI78" s="132"/>
    </row>
    <row r="79" spans="1:35" ht="16.8" x14ac:dyDescent="0.4">
      <c r="A79" s="105">
        <f>Лист2!A81</f>
        <v>79</v>
      </c>
      <c r="B79" s="127" t="str">
        <f>Лист2!B81</f>
        <v>80х40х2,5</v>
      </c>
      <c r="C79" s="183">
        <v>4.43</v>
      </c>
      <c r="D79" s="146">
        <f t="shared" si="11"/>
        <v>327.82</v>
      </c>
      <c r="E79" s="132"/>
      <c r="F79" s="141"/>
      <c r="G79" s="203">
        <f>Лист2!F81</f>
        <v>79</v>
      </c>
      <c r="H79" s="144" t="str">
        <f>Лист2!G81</f>
        <v>100х100х2,0</v>
      </c>
      <c r="I79" s="183">
        <v>6.1</v>
      </c>
      <c r="J79" s="146">
        <f>I79*F47</f>
        <v>469.7</v>
      </c>
      <c r="K79" s="143"/>
      <c r="L79" s="143"/>
      <c r="N79" s="132"/>
      <c r="O79" s="144" t="s">
        <v>416</v>
      </c>
      <c r="P79" s="183">
        <v>6.3</v>
      </c>
      <c r="Q79" s="186"/>
      <c r="R79" s="143"/>
      <c r="S79" s="7"/>
      <c r="T79" s="143"/>
      <c r="U79" s="203">
        <f>Лист2!K81</f>
        <v>79</v>
      </c>
      <c r="V79" s="181" t="str">
        <f>Лист2!L81</f>
        <v>133 (4,0)</v>
      </c>
      <c r="W79" s="182">
        <v>12.728</v>
      </c>
      <c r="X79" s="212">
        <f>W79*Z80</f>
        <v>954.6</v>
      </c>
      <c r="Y79" s="184">
        <v>3</v>
      </c>
      <c r="Z79" s="185">
        <v>75</v>
      </c>
      <c r="AA79" s="132"/>
      <c r="AB79" s="144"/>
      <c r="AC79" s="183"/>
      <c r="AD79" s="180"/>
      <c r="AE79" s="132" t="s">
        <v>617</v>
      </c>
      <c r="AF79" s="132" t="s">
        <v>591</v>
      </c>
      <c r="AG79" s="132"/>
      <c r="AH79" s="132"/>
      <c r="AI79" s="132"/>
    </row>
    <row r="80" spans="1:35" ht="19.2" customHeight="1" x14ac:dyDescent="0.4">
      <c r="A80" s="105">
        <f>Лист2!A82</f>
        <v>80</v>
      </c>
      <c r="B80" s="127" t="str">
        <f>Лист2!B82</f>
        <v>80х40х2,8</v>
      </c>
      <c r="C80" s="183">
        <v>4.92</v>
      </c>
      <c r="D80" s="146">
        <f t="shared" si="11"/>
        <v>359.15999999999997</v>
      </c>
      <c r="E80" s="132"/>
      <c r="F80" s="141"/>
      <c r="G80" s="203">
        <f>Лист2!F82</f>
        <v>80</v>
      </c>
      <c r="H80" s="154" t="str">
        <f>Лист2!G82</f>
        <v>100х100х2,5</v>
      </c>
      <c r="I80" s="345">
        <v>7.57</v>
      </c>
      <c r="J80" s="344">
        <f>I80*F90</f>
        <v>560.18000000000006</v>
      </c>
      <c r="K80" s="143"/>
      <c r="L80" s="143"/>
      <c r="O80" s="268" t="s">
        <v>845</v>
      </c>
      <c r="P80" s="183">
        <v>0.62</v>
      </c>
      <c r="Q80" s="23"/>
      <c r="R80" s="7"/>
      <c r="S80" s="7"/>
      <c r="T80" s="143"/>
      <c r="U80" s="203">
        <f>Лист2!K82</f>
        <v>80</v>
      </c>
      <c r="V80" s="181" t="str">
        <f>Лист2!L82</f>
        <v>133 (4,5)</v>
      </c>
      <c r="W80" s="182">
        <v>14.26</v>
      </c>
      <c r="X80" s="212">
        <f>W80*Z81</f>
        <v>1069.5</v>
      </c>
      <c r="Y80" s="184">
        <v>4</v>
      </c>
      <c r="Z80" s="184">
        <v>75</v>
      </c>
      <c r="AA80" s="132"/>
      <c r="AB80" s="127" t="s">
        <v>803</v>
      </c>
      <c r="AC80" s="127">
        <v>7.59</v>
      </c>
      <c r="AD80" s="360"/>
      <c r="AE80" s="106">
        <v>700</v>
      </c>
      <c r="AF80" s="312">
        <v>91</v>
      </c>
      <c r="AG80" s="132"/>
      <c r="AH80" s="132"/>
      <c r="AI80" s="132"/>
    </row>
    <row r="81" spans="1:35" ht="19.2" x14ac:dyDescent="0.4">
      <c r="A81" s="105">
        <f>Лист2!A83</f>
        <v>81</v>
      </c>
      <c r="B81" s="127" t="str">
        <f>Лист2!B83</f>
        <v>80х40х3,0</v>
      </c>
      <c r="C81" s="183">
        <v>5.25</v>
      </c>
      <c r="D81" s="146">
        <f t="shared" si="11"/>
        <v>383.25</v>
      </c>
      <c r="E81" s="132"/>
      <c r="F81" s="141"/>
      <c r="G81" s="203">
        <f>Лист2!F83</f>
        <v>81</v>
      </c>
      <c r="H81" s="154" t="str">
        <f>Лист2!G83</f>
        <v>100х100х3,0</v>
      </c>
      <c r="I81" s="345">
        <v>9.1</v>
      </c>
      <c r="J81" s="344">
        <f>I81*F92</f>
        <v>664.3</v>
      </c>
      <c r="O81" s="268" t="s">
        <v>846</v>
      </c>
      <c r="P81" s="183">
        <v>0.62</v>
      </c>
      <c r="Q81" s="23"/>
      <c r="R81" s="7"/>
      <c r="S81" s="7"/>
      <c r="T81" s="143"/>
      <c r="U81" s="203">
        <f>Лист2!K83</f>
        <v>81</v>
      </c>
      <c r="V81" s="181" t="str">
        <f>Лист2!L83</f>
        <v>133 (5,0)</v>
      </c>
      <c r="W81" s="182">
        <v>15.78</v>
      </c>
      <c r="X81" s="212">
        <f>W81*Z82</f>
        <v>1420.2</v>
      </c>
      <c r="Y81" s="184">
        <v>4.5</v>
      </c>
      <c r="Z81" s="184">
        <v>75</v>
      </c>
      <c r="AA81" s="132"/>
      <c r="AB81" s="127" t="s">
        <v>804</v>
      </c>
      <c r="AC81" s="106">
        <v>10.64</v>
      </c>
      <c r="AD81" s="361"/>
      <c r="AE81" s="106">
        <v>970</v>
      </c>
      <c r="AF81" s="312">
        <v>91</v>
      </c>
      <c r="AG81" s="132"/>
      <c r="AH81" s="132"/>
      <c r="AI81" s="132"/>
    </row>
    <row r="82" spans="1:35" ht="19.2" x14ac:dyDescent="0.4">
      <c r="A82" s="105">
        <f>Лист2!A84</f>
        <v>82</v>
      </c>
      <c r="B82" s="127" t="str">
        <f>Лист2!B84</f>
        <v>80х40х4,0</v>
      </c>
      <c r="C82" s="183">
        <v>6.82</v>
      </c>
      <c r="D82" s="146">
        <f t="shared" si="11"/>
        <v>497.86</v>
      </c>
      <c r="E82" s="143"/>
      <c r="F82" s="141"/>
      <c r="G82" s="203">
        <f>Лист2!F84</f>
        <v>82</v>
      </c>
      <c r="H82" s="154" t="str">
        <f>Лист2!G84</f>
        <v>100х100х3,5</v>
      </c>
      <c r="I82" s="345">
        <v>10.44</v>
      </c>
      <c r="J82" s="344">
        <f>I82*F92</f>
        <v>762.12</v>
      </c>
      <c r="O82" s="268" t="s">
        <v>847</v>
      </c>
      <c r="P82" s="183">
        <v>0.89</v>
      </c>
      <c r="Q82" s="23"/>
      <c r="R82" s="7"/>
      <c r="S82" s="7"/>
      <c r="T82" s="143"/>
      <c r="U82" s="203">
        <f>Лист2!K84</f>
        <v>82</v>
      </c>
      <c r="V82" s="181" t="str">
        <f>Лист2!L84</f>
        <v>159 (2,0)</v>
      </c>
      <c r="W82" s="181">
        <v>7.7969999999999997</v>
      </c>
      <c r="X82" s="212">
        <f>W82*Z77</f>
        <v>573.07949999999994</v>
      </c>
      <c r="Y82" s="222" t="s">
        <v>581</v>
      </c>
      <c r="Z82" s="185">
        <v>90</v>
      </c>
      <c r="AA82" s="132"/>
      <c r="AB82" s="123" t="s">
        <v>594</v>
      </c>
      <c r="AC82" s="123">
        <v>74</v>
      </c>
      <c r="AD82" s="366"/>
      <c r="AE82" s="227">
        <f>AC82*AF82</f>
        <v>6660</v>
      </c>
      <c r="AF82" s="123">
        <v>90</v>
      </c>
      <c r="AG82" s="132"/>
      <c r="AH82" s="132"/>
      <c r="AI82" s="132"/>
    </row>
    <row r="83" spans="1:35" ht="19.2" x14ac:dyDescent="0.4">
      <c r="A83" s="105">
        <f>Лист2!A85</f>
        <v>83</v>
      </c>
      <c r="B83" s="127" t="str">
        <f>Лист2!B85</f>
        <v>80х60х1,5</v>
      </c>
      <c r="C83" s="183">
        <v>3.1960000000000002</v>
      </c>
      <c r="D83" s="146">
        <f>C83*F44</f>
        <v>274.85599999999999</v>
      </c>
      <c r="E83" s="143"/>
      <c r="F83" s="141"/>
      <c r="G83" s="203">
        <f>Лист2!F85</f>
        <v>83</v>
      </c>
      <c r="H83" s="154" t="str">
        <f>Лист2!G85</f>
        <v>100х100х4,0</v>
      </c>
      <c r="I83" s="345">
        <v>11.84</v>
      </c>
      <c r="J83" s="344">
        <f>I83*F93</f>
        <v>864.31999999999994</v>
      </c>
      <c r="O83" s="268" t="s">
        <v>848</v>
      </c>
      <c r="P83" s="183">
        <v>1.21</v>
      </c>
      <c r="Q83" s="23"/>
      <c r="R83" s="7"/>
      <c r="S83" s="7"/>
      <c r="T83" s="132"/>
      <c r="U83" s="203">
        <f>Лист2!K85</f>
        <v>83</v>
      </c>
      <c r="V83" s="181" t="str">
        <f>Лист2!L85</f>
        <v>159 (2,5)</v>
      </c>
      <c r="W83" s="181">
        <v>9.65</v>
      </c>
      <c r="X83" s="212">
        <f>W83*Z78</f>
        <v>723.75</v>
      </c>
      <c r="Y83" s="105"/>
      <c r="Z83" s="105"/>
      <c r="AA83" s="132"/>
      <c r="AB83" s="123" t="s">
        <v>595</v>
      </c>
      <c r="AC83" s="123">
        <v>290</v>
      </c>
      <c r="AD83" s="367"/>
      <c r="AE83" s="227">
        <f t="shared" ref="AE83:AE105" si="12">AC83*AF83</f>
        <v>26100</v>
      </c>
      <c r="AF83" s="123">
        <v>90</v>
      </c>
      <c r="AG83" s="132"/>
      <c r="AH83" s="132"/>
      <c r="AI83" s="132"/>
    </row>
    <row r="84" spans="1:35" ht="19.2" x14ac:dyDescent="0.4">
      <c r="A84" s="105">
        <f>Лист2!A86</f>
        <v>84</v>
      </c>
      <c r="B84" s="127" t="str">
        <f>Лист2!B86</f>
        <v>80х60х1,8</v>
      </c>
      <c r="C84" s="183">
        <v>3.81</v>
      </c>
      <c r="D84" s="146">
        <f>C84*F46</f>
        <v>312.42</v>
      </c>
      <c r="E84" s="143"/>
      <c r="F84" s="141"/>
      <c r="G84" s="203">
        <f>Лист2!F86</f>
        <v>84</v>
      </c>
      <c r="H84" s="154" t="str">
        <f>Лист2!G86</f>
        <v>100х100х5,0</v>
      </c>
      <c r="I84" s="345">
        <v>14.4</v>
      </c>
      <c r="J84" s="344">
        <f>I84*F94</f>
        <v>1051.2</v>
      </c>
      <c r="K84" s="295">
        <v>2.5</v>
      </c>
      <c r="L84" s="193">
        <v>73</v>
      </c>
      <c r="O84" s="268" t="s">
        <v>849</v>
      </c>
      <c r="P84" s="183">
        <v>1.58</v>
      </c>
      <c r="T84" s="132"/>
      <c r="U84" s="203">
        <f>Лист2!K86</f>
        <v>84</v>
      </c>
      <c r="V84" s="181" t="str">
        <f>Лист2!L86</f>
        <v>159 (3,0)</v>
      </c>
      <c r="W84" s="181">
        <v>11.54</v>
      </c>
      <c r="X84" s="212">
        <f>W84*Z79</f>
        <v>865.49999999999989</v>
      </c>
      <c r="Y84" s="105"/>
      <c r="Z84" s="105"/>
      <c r="AA84" s="132"/>
      <c r="AB84" s="123" t="s">
        <v>596</v>
      </c>
      <c r="AC84" s="123">
        <v>360</v>
      </c>
      <c r="AD84" s="367"/>
      <c r="AE84" s="227">
        <f t="shared" si="12"/>
        <v>32400</v>
      </c>
      <c r="AF84" s="123">
        <v>90</v>
      </c>
      <c r="AG84" s="132"/>
      <c r="AH84" s="132"/>
      <c r="AI84" s="132"/>
    </row>
    <row r="85" spans="1:35" ht="19.2" x14ac:dyDescent="0.4">
      <c r="A85" s="105">
        <f>Лист2!A87</f>
        <v>85</v>
      </c>
      <c r="B85" s="127" t="str">
        <f>Лист2!B87</f>
        <v>80х60х2,0</v>
      </c>
      <c r="C85" s="145">
        <v>4.22</v>
      </c>
      <c r="D85" s="146">
        <f>C85*F47</f>
        <v>324.94</v>
      </c>
      <c r="E85" s="143"/>
      <c r="F85" s="141"/>
      <c r="G85" s="203">
        <f>Лист2!F87</f>
        <v>85</v>
      </c>
      <c r="H85" s="190" t="str">
        <f>Лист2!G87</f>
        <v>120х120х2,5</v>
      </c>
      <c r="I85" s="191">
        <v>9.14</v>
      </c>
      <c r="J85" s="146">
        <f>I85*L84</f>
        <v>667.22</v>
      </c>
      <c r="K85" s="295">
        <v>3</v>
      </c>
      <c r="L85" s="193">
        <v>73</v>
      </c>
      <c r="O85" s="268" t="s">
        <v>850</v>
      </c>
      <c r="P85" s="183">
        <v>2</v>
      </c>
      <c r="T85" s="132"/>
      <c r="U85" s="203">
        <f>Лист2!K87</f>
        <v>85</v>
      </c>
      <c r="V85" s="181" t="str">
        <f>Лист2!L87</f>
        <v>159 (3,5)</v>
      </c>
      <c r="W85" s="181">
        <v>13.16</v>
      </c>
      <c r="X85" s="212">
        <f>W85*Z79</f>
        <v>987</v>
      </c>
      <c r="Y85" s="105"/>
      <c r="Z85" s="105"/>
      <c r="AA85" s="132"/>
      <c r="AB85" s="123" t="s">
        <v>635</v>
      </c>
      <c r="AC85" s="123">
        <v>440</v>
      </c>
      <c r="AD85" s="368"/>
      <c r="AE85" s="227">
        <f t="shared" si="12"/>
        <v>39600</v>
      </c>
      <c r="AF85" s="123">
        <v>90</v>
      </c>
      <c r="AG85" s="132"/>
      <c r="AH85" s="132"/>
      <c r="AI85" s="132"/>
    </row>
    <row r="86" spans="1:35" ht="19.2" x14ac:dyDescent="0.4">
      <c r="A86" s="105">
        <f>Лист2!A88</f>
        <v>86</v>
      </c>
      <c r="B86" s="343" t="str">
        <f>Лист2!B88</f>
        <v>80х60х2,5</v>
      </c>
      <c r="C86" s="155">
        <v>5.2140000000000004</v>
      </c>
      <c r="D86" s="344">
        <f>C86*F90</f>
        <v>385.83600000000001</v>
      </c>
      <c r="E86" s="143"/>
      <c r="F86" s="141"/>
      <c r="G86" s="203">
        <f>Лист2!F88</f>
        <v>86</v>
      </c>
      <c r="H86" s="190" t="str">
        <f>Лист2!G88</f>
        <v>120х120х3,0</v>
      </c>
      <c r="I86" s="191">
        <v>10.9</v>
      </c>
      <c r="J86" s="146">
        <f>I86*L85</f>
        <v>795.7</v>
      </c>
      <c r="K86" s="295">
        <v>3.5</v>
      </c>
      <c r="L86" s="193">
        <v>73</v>
      </c>
      <c r="O86" s="268" t="s">
        <v>851</v>
      </c>
      <c r="P86" s="183">
        <v>2.4700000000000002</v>
      </c>
      <c r="T86" s="132"/>
      <c r="U86" s="203">
        <f>Лист2!K88</f>
        <v>86</v>
      </c>
      <c r="V86" s="181" t="str">
        <f>Лист2!L88</f>
        <v>159 (4,0)</v>
      </c>
      <c r="W86" s="181">
        <v>15.29</v>
      </c>
      <c r="X86" s="212">
        <f>W86*Z80</f>
        <v>1146.75</v>
      </c>
      <c r="Y86" s="105"/>
      <c r="Z86" s="105"/>
      <c r="AA86" s="132"/>
      <c r="AB86" s="123" t="s">
        <v>707</v>
      </c>
      <c r="AC86" s="228">
        <v>24.39</v>
      </c>
      <c r="AD86" s="366"/>
      <c r="AE86" s="227">
        <f t="shared" si="12"/>
        <v>2243.88</v>
      </c>
      <c r="AF86" s="123">
        <v>92</v>
      </c>
      <c r="AG86" s="132"/>
      <c r="AH86" s="132"/>
      <c r="AI86" s="132"/>
    </row>
    <row r="87" spans="1:35" ht="19.2" x14ac:dyDescent="0.4">
      <c r="A87" s="105">
        <f>Лист2!A89</f>
        <v>87</v>
      </c>
      <c r="B87" s="343" t="str">
        <f>Лист2!B89</f>
        <v>80х60х3,0</v>
      </c>
      <c r="C87" s="155">
        <v>6.19</v>
      </c>
      <c r="D87" s="344">
        <f>C87*F92</f>
        <v>451.87</v>
      </c>
      <c r="E87" s="143"/>
      <c r="F87" s="141"/>
      <c r="G87" s="203">
        <f>Лист2!F89</f>
        <v>87</v>
      </c>
      <c r="H87" s="190" t="str">
        <f>Лист2!G89</f>
        <v>120х120х4,0</v>
      </c>
      <c r="I87" s="191">
        <v>14.25</v>
      </c>
      <c r="J87" s="146">
        <f>I87*L87</f>
        <v>1040.25</v>
      </c>
      <c r="K87" s="295">
        <v>4</v>
      </c>
      <c r="L87" s="193">
        <v>73</v>
      </c>
      <c r="O87" s="268" t="s">
        <v>852</v>
      </c>
      <c r="P87" s="183">
        <v>2.98</v>
      </c>
      <c r="T87" s="132"/>
      <c r="U87" s="203">
        <f>Лист2!K89</f>
        <v>87</v>
      </c>
      <c r="V87" s="181" t="str">
        <f>Лист2!L89</f>
        <v>159 (4,5)</v>
      </c>
      <c r="W87" s="181">
        <v>17.149999999999999</v>
      </c>
      <c r="X87" s="212">
        <f>W87*Z81</f>
        <v>1286.25</v>
      </c>
      <c r="Y87" s="105"/>
      <c r="Z87" s="105"/>
      <c r="AA87" s="132"/>
      <c r="AB87" s="123" t="s">
        <v>813</v>
      </c>
      <c r="AC87" s="228">
        <v>29.51</v>
      </c>
      <c r="AD87" s="367"/>
      <c r="AE87" s="227">
        <f t="shared" si="12"/>
        <v>2714.92</v>
      </c>
      <c r="AF87" s="123">
        <v>92</v>
      </c>
      <c r="AG87" s="132"/>
      <c r="AH87" s="132"/>
      <c r="AI87" s="132"/>
    </row>
    <row r="88" spans="1:35" ht="19.2" x14ac:dyDescent="0.4">
      <c r="A88" s="105">
        <f>Лист2!A90</f>
        <v>88</v>
      </c>
      <c r="B88" s="343" t="str">
        <f>Лист2!B90</f>
        <v>80х60х4,0</v>
      </c>
      <c r="C88" s="155">
        <v>8.07</v>
      </c>
      <c r="D88" s="344">
        <f>C88*F93</f>
        <v>589.11</v>
      </c>
      <c r="E88" s="143"/>
      <c r="F88" s="141"/>
      <c r="G88" s="203">
        <f>Лист2!F90</f>
        <v>88</v>
      </c>
      <c r="H88" s="190" t="str">
        <f>Лист2!G90</f>
        <v>120х120х5,0</v>
      </c>
      <c r="I88" s="191">
        <v>17.72</v>
      </c>
      <c r="J88" s="146">
        <f>I88*L88</f>
        <v>1603.6599999999999</v>
      </c>
      <c r="K88" s="295">
        <v>5</v>
      </c>
      <c r="L88" s="193">
        <v>90.5</v>
      </c>
      <c r="T88" s="132"/>
      <c r="U88" s="203">
        <f>Лист2!K90</f>
        <v>88</v>
      </c>
      <c r="V88" s="181" t="str">
        <f>Лист2!L90</f>
        <v>159 (5,0)</v>
      </c>
      <c r="W88" s="181">
        <v>18.989999999999998</v>
      </c>
      <c r="X88" s="212">
        <f>W88*Z82</f>
        <v>1709.1</v>
      </c>
      <c r="Y88" s="105"/>
      <c r="Z88" s="105"/>
      <c r="AA88" s="132"/>
      <c r="AB88" s="123" t="s">
        <v>708</v>
      </c>
      <c r="AC88" s="228">
        <v>34.15</v>
      </c>
      <c r="AD88" s="367"/>
      <c r="AE88" s="227">
        <f t="shared" si="12"/>
        <v>3141.7999999999997</v>
      </c>
      <c r="AF88" s="123">
        <v>92</v>
      </c>
      <c r="AG88" s="132"/>
      <c r="AH88" s="132"/>
      <c r="AI88" s="132"/>
    </row>
    <row r="89" spans="1:35" ht="19.2" x14ac:dyDescent="0.4">
      <c r="A89" s="105">
        <f>Лист2!A91</f>
        <v>89</v>
      </c>
      <c r="B89" s="343" t="str">
        <f>Лист2!B91</f>
        <v>80х60х5,0</v>
      </c>
      <c r="C89" s="155">
        <v>9.8699999999999992</v>
      </c>
      <c r="D89" s="344">
        <f>C89*F94</f>
        <v>720.51</v>
      </c>
      <c r="E89" s="143"/>
      <c r="F89" s="141"/>
      <c r="G89" s="203">
        <f>Лист2!F91</f>
        <v>89</v>
      </c>
      <c r="H89" s="149" t="str">
        <f>Лист2!G91</f>
        <v>140х140х4,0</v>
      </c>
      <c r="I89" s="179">
        <v>16.759</v>
      </c>
      <c r="J89" s="146">
        <f>I89*L89</f>
        <v>1592.105</v>
      </c>
      <c r="K89" s="152" t="s">
        <v>522</v>
      </c>
      <c r="L89" s="189">
        <v>95</v>
      </c>
      <c r="N89" s="140">
        <f>Лист2!H91/Коеф!I89</f>
        <v>95.172743003759166</v>
      </c>
      <c r="T89" s="132"/>
      <c r="U89" s="203">
        <f>Лист2!K91</f>
        <v>89</v>
      </c>
      <c r="V89" s="350" t="str">
        <f>Лист2!L91</f>
        <v>219 (3,0)</v>
      </c>
      <c r="W89" s="350">
        <v>15.98</v>
      </c>
      <c r="X89" s="351">
        <f>W89*Z89</f>
        <v>1374.28</v>
      </c>
      <c r="Y89" s="352">
        <v>3</v>
      </c>
      <c r="Z89" s="353">
        <v>86</v>
      </c>
      <c r="AA89" s="132"/>
      <c r="AB89" s="123" t="s">
        <v>709</v>
      </c>
      <c r="AC89" s="228">
        <v>39.33</v>
      </c>
      <c r="AD89" s="367"/>
      <c r="AE89" s="227">
        <f t="shared" si="12"/>
        <v>3618.3599999999997</v>
      </c>
      <c r="AF89" s="123">
        <v>92</v>
      </c>
      <c r="AG89" s="132"/>
      <c r="AH89" s="132"/>
      <c r="AI89" s="132"/>
    </row>
    <row r="90" spans="1:35" ht="19.2" x14ac:dyDescent="0.4">
      <c r="A90" s="105">
        <f>Лист2!A92</f>
        <v>90</v>
      </c>
      <c r="B90" s="127" t="str">
        <f>Лист2!B92</f>
        <v>100х50х1,5</v>
      </c>
      <c r="C90" s="188">
        <v>3.5419999999999998</v>
      </c>
      <c r="D90" s="174">
        <f>C90*F44</f>
        <v>304.61199999999997</v>
      </c>
      <c r="E90" s="157">
        <v>2.5</v>
      </c>
      <c r="F90" s="302">
        <v>74</v>
      </c>
      <c r="G90" s="203">
        <f>Лист2!F92</f>
        <v>90</v>
      </c>
      <c r="H90" s="149" t="str">
        <f>Лист2!G92</f>
        <v>140х140х5,0</v>
      </c>
      <c r="I90" s="179">
        <v>20.69</v>
      </c>
      <c r="J90" s="146">
        <f>I90*L89</f>
        <v>1965.5500000000002</v>
      </c>
      <c r="K90" s="118"/>
      <c r="L90" s="118"/>
      <c r="N90" s="140">
        <f>Лист2!H92/Коеф!I90</f>
        <v>94.973417109714831</v>
      </c>
      <c r="T90" s="132"/>
      <c r="U90" s="203">
        <f>Лист2!K92</f>
        <v>90</v>
      </c>
      <c r="V90" s="350" t="str">
        <f>Лист2!L92</f>
        <v>219 (4,0)</v>
      </c>
      <c r="W90" s="350">
        <v>21.21</v>
      </c>
      <c r="X90" s="351">
        <f>W90*Z90</f>
        <v>1824.0600000000002</v>
      </c>
      <c r="Y90" s="352">
        <v>4</v>
      </c>
      <c r="Z90" s="352">
        <v>86</v>
      </c>
      <c r="AA90" s="132"/>
      <c r="AB90" s="123" t="s">
        <v>636</v>
      </c>
      <c r="AC90" s="228">
        <v>46.27</v>
      </c>
      <c r="AD90" s="367"/>
      <c r="AE90" s="227">
        <f t="shared" si="12"/>
        <v>4256.84</v>
      </c>
      <c r="AF90" s="123">
        <v>92</v>
      </c>
      <c r="AG90" s="132"/>
      <c r="AH90" s="132"/>
      <c r="AI90" s="132"/>
    </row>
    <row r="91" spans="1:35" ht="19.2" x14ac:dyDescent="0.4">
      <c r="A91" s="105">
        <f>Лист2!A93</f>
        <v>91</v>
      </c>
      <c r="B91" s="127" t="str">
        <f>Лист2!B93</f>
        <v>100х50х1,8</v>
      </c>
      <c r="C91" s="145">
        <v>4.09</v>
      </c>
      <c r="D91" s="174">
        <f>C91*F46</f>
        <v>335.38</v>
      </c>
      <c r="E91" s="157">
        <v>2.8</v>
      </c>
      <c r="F91" s="302">
        <v>73</v>
      </c>
      <c r="G91" s="203">
        <f>Лист2!F93</f>
        <v>91</v>
      </c>
      <c r="H91" s="149" t="str">
        <f>Лист2!G93</f>
        <v>150х150х5,0</v>
      </c>
      <c r="I91" s="179">
        <v>22.26</v>
      </c>
      <c r="J91" s="146">
        <f>I91*L89</f>
        <v>2114.7000000000003</v>
      </c>
      <c r="K91" s="118"/>
      <c r="L91" s="118"/>
      <c r="N91" s="140">
        <f>Лист2!H93/Коеф!I91</f>
        <v>95.013477088948775</v>
      </c>
      <c r="T91" s="132"/>
      <c r="U91" s="203">
        <f>Лист2!K93</f>
        <v>91</v>
      </c>
      <c r="V91" s="350" t="str">
        <f>Лист2!L93</f>
        <v>219 (4,5)</v>
      </c>
      <c r="W91" s="350">
        <v>23.8</v>
      </c>
      <c r="X91" s="351">
        <f>W91*Z91</f>
        <v>2046.8</v>
      </c>
      <c r="Y91" s="352">
        <v>4.5</v>
      </c>
      <c r="Z91" s="352">
        <v>86</v>
      </c>
      <c r="AA91" s="132"/>
      <c r="AB91" s="123" t="s">
        <v>619</v>
      </c>
      <c r="AC91" s="228">
        <v>47.9</v>
      </c>
      <c r="AD91" s="368"/>
      <c r="AE91" s="227">
        <f t="shared" si="12"/>
        <v>4406.8</v>
      </c>
      <c r="AF91" s="123">
        <v>92</v>
      </c>
      <c r="AG91" s="132"/>
      <c r="AH91" s="132"/>
      <c r="AI91" s="132"/>
    </row>
    <row r="92" spans="1:35" ht="19.2" x14ac:dyDescent="0.4">
      <c r="A92" s="105">
        <f>Лист2!A94</f>
        <v>92</v>
      </c>
      <c r="B92" s="127" t="str">
        <f>Лист2!B94</f>
        <v>100х50х2,0</v>
      </c>
      <c r="C92" s="145">
        <v>4.53</v>
      </c>
      <c r="D92" s="174">
        <f>C92*F47</f>
        <v>348.81</v>
      </c>
      <c r="E92" s="157">
        <v>3</v>
      </c>
      <c r="F92" s="302">
        <v>73</v>
      </c>
      <c r="G92" s="203">
        <f>Лист2!F94</f>
        <v>92</v>
      </c>
      <c r="H92" s="149" t="str">
        <f>Лист2!G94</f>
        <v>160х160х4,0</v>
      </c>
      <c r="I92" s="179">
        <v>19.268999999999998</v>
      </c>
      <c r="J92" s="146">
        <f>I92*L89</f>
        <v>1830.5549999999998</v>
      </c>
      <c r="K92" s="118"/>
      <c r="L92" s="118"/>
      <c r="N92" s="140">
        <f>Лист2!H94/Коеф!I92</f>
        <v>94.971197259847429</v>
      </c>
      <c r="T92" s="132"/>
      <c r="U92" s="203">
        <f>Лист2!K94</f>
        <v>92</v>
      </c>
      <c r="V92" s="350" t="str">
        <f>Лист2!L94</f>
        <v>219 (5,0)</v>
      </c>
      <c r="W92" s="350">
        <v>26.39</v>
      </c>
      <c r="X92" s="351">
        <f>W92*Z92</f>
        <v>2375.1</v>
      </c>
      <c r="Y92" s="354" t="s">
        <v>858</v>
      </c>
      <c r="Z92" s="353">
        <v>90</v>
      </c>
      <c r="AA92" s="132"/>
      <c r="AB92" s="123" t="s">
        <v>324</v>
      </c>
      <c r="AC92" s="123">
        <v>300</v>
      </c>
      <c r="AD92" s="360" t="s">
        <v>107</v>
      </c>
      <c r="AE92" s="227">
        <f t="shared" si="12"/>
        <v>21900</v>
      </c>
      <c r="AF92" s="123">
        <v>73</v>
      </c>
      <c r="AG92" s="132"/>
      <c r="AH92" s="132"/>
      <c r="AI92" s="132"/>
    </row>
    <row r="93" spans="1:35" ht="19.2" x14ac:dyDescent="0.4">
      <c r="A93" s="105">
        <f>Лист2!A95</f>
        <v>93</v>
      </c>
      <c r="B93" s="343" t="str">
        <f>Лист2!B95</f>
        <v>100х50х2,5</v>
      </c>
      <c r="C93" s="345">
        <v>5.61</v>
      </c>
      <c r="D93" s="156">
        <f>C93*F90</f>
        <v>415.14000000000004</v>
      </c>
      <c r="E93" s="157">
        <v>4</v>
      </c>
      <c r="F93" s="302">
        <v>73</v>
      </c>
      <c r="G93" s="203">
        <f>Лист2!F95</f>
        <v>93</v>
      </c>
      <c r="H93" s="149" t="str">
        <f>Лист2!G95</f>
        <v>160х160х5,0</v>
      </c>
      <c r="I93" s="179">
        <v>24</v>
      </c>
      <c r="J93" s="146">
        <f>I93*L89</f>
        <v>2280</v>
      </c>
      <c r="K93" s="118"/>
      <c r="L93" s="118"/>
      <c r="N93" s="140">
        <f>Лист2!H95/Коеф!I93</f>
        <v>95</v>
      </c>
      <c r="T93" s="132"/>
      <c r="U93" s="203">
        <f>Лист2!K95</f>
        <v>93</v>
      </c>
      <c r="V93" s="350" t="str">
        <f>Лист2!L95</f>
        <v>219 (6,0)</v>
      </c>
      <c r="W93" s="350">
        <v>31.52</v>
      </c>
      <c r="X93" s="351">
        <f>W93*Z92</f>
        <v>2836.8</v>
      </c>
      <c r="AA93" s="132"/>
      <c r="AB93" s="123" t="s">
        <v>325</v>
      </c>
      <c r="AC93" s="106">
        <v>368</v>
      </c>
      <c r="AD93" s="369"/>
      <c r="AE93" s="227">
        <f t="shared" si="12"/>
        <v>26864</v>
      </c>
      <c r="AF93" s="123">
        <v>73</v>
      </c>
      <c r="AG93" s="132"/>
      <c r="AH93" s="132"/>
      <c r="AI93" s="132"/>
    </row>
    <row r="94" spans="1:35" ht="19.2" x14ac:dyDescent="0.4">
      <c r="A94" s="105">
        <f>Лист2!A96</f>
        <v>94</v>
      </c>
      <c r="B94" s="343" t="str">
        <f>Лист2!B96</f>
        <v>100х50х3,0</v>
      </c>
      <c r="C94" s="345">
        <v>6.66</v>
      </c>
      <c r="D94" s="156">
        <f>C94*F92</f>
        <v>486.18</v>
      </c>
      <c r="E94" s="341">
        <v>5</v>
      </c>
      <c r="F94" s="342">
        <v>73</v>
      </c>
      <c r="G94" s="203">
        <f>Лист2!F96</f>
        <v>94</v>
      </c>
      <c r="H94" s="190" t="str">
        <f>Лист2!G96</f>
        <v>160х160х6,0</v>
      </c>
      <c r="I94" s="191">
        <v>28.53</v>
      </c>
      <c r="J94" s="146">
        <f>I94*L99</f>
        <v>2995.65</v>
      </c>
      <c r="K94" s="118"/>
      <c r="L94" s="118"/>
      <c r="N94" s="140">
        <f>Лист2!H96/Коеф!I94</f>
        <v>105.15247108307045</v>
      </c>
      <c r="T94" s="132"/>
      <c r="U94" s="203">
        <f>Лист2!K96</f>
        <v>94</v>
      </c>
      <c r="V94" s="350" t="str">
        <f>Лист2!L96</f>
        <v>273 (5,0)</v>
      </c>
      <c r="W94" s="350">
        <v>33.04</v>
      </c>
      <c r="X94" s="351">
        <f>W94*Z92</f>
        <v>2973.6</v>
      </c>
      <c r="AA94" s="132"/>
      <c r="AB94" s="123" t="s">
        <v>326</v>
      </c>
      <c r="AC94" s="106">
        <v>436</v>
      </c>
      <c r="AD94" s="369"/>
      <c r="AE94" s="227">
        <f t="shared" si="12"/>
        <v>31828</v>
      </c>
      <c r="AF94" s="123">
        <v>73</v>
      </c>
      <c r="AG94" s="132"/>
      <c r="AH94" s="132"/>
      <c r="AI94" s="132"/>
    </row>
    <row r="95" spans="1:35" ht="19.2" x14ac:dyDescent="0.4">
      <c r="A95" s="105">
        <f>Лист2!A97</f>
        <v>95</v>
      </c>
      <c r="B95" s="343" t="str">
        <f>Лист2!B97</f>
        <v>100х50х4,0</v>
      </c>
      <c r="C95" s="345">
        <v>8.6999999999999993</v>
      </c>
      <c r="D95" s="156">
        <f>C95*F93</f>
        <v>635.09999999999991</v>
      </c>
      <c r="E95" s="132"/>
      <c r="F95" s="132"/>
      <c r="G95" s="203">
        <f>Лист2!F97</f>
        <v>95</v>
      </c>
      <c r="H95" s="149" t="str">
        <f>Лист2!G97</f>
        <v>180х180х4,0</v>
      </c>
      <c r="I95" s="179">
        <v>21.779</v>
      </c>
      <c r="J95" s="146">
        <f>I95*L89</f>
        <v>2069.0050000000001</v>
      </c>
      <c r="K95" s="118"/>
      <c r="L95" s="118"/>
      <c r="N95" s="140">
        <f>Лист2!H97/Коеф!I95</f>
        <v>95.045686211488132</v>
      </c>
      <c r="T95" s="132"/>
      <c r="U95" s="203">
        <f>Лист2!K97</f>
        <v>95</v>
      </c>
      <c r="V95" s="350" t="str">
        <f>Лист2!L97</f>
        <v>325 (5,0)</v>
      </c>
      <c r="W95" s="350">
        <v>39.46</v>
      </c>
      <c r="X95" s="351">
        <f>W95*Z92</f>
        <v>3551.4</v>
      </c>
      <c r="AA95" s="132"/>
      <c r="AB95" s="123" t="s">
        <v>327</v>
      </c>
      <c r="AC95" s="106">
        <v>573</v>
      </c>
      <c r="AD95" s="369"/>
      <c r="AE95" s="227">
        <f t="shared" si="12"/>
        <v>41829</v>
      </c>
      <c r="AF95" s="123">
        <v>73</v>
      </c>
      <c r="AG95" s="132"/>
      <c r="AH95" s="132"/>
      <c r="AI95" s="132"/>
    </row>
    <row r="96" spans="1:35" ht="19.2" x14ac:dyDescent="0.4">
      <c r="A96" s="105">
        <f>Лист2!A98</f>
        <v>96</v>
      </c>
      <c r="B96" s="343" t="str">
        <f>Лист2!B98</f>
        <v>100х50х5,0</v>
      </c>
      <c r="C96" s="345">
        <v>10.65</v>
      </c>
      <c r="D96" s="156">
        <f>C96*F94</f>
        <v>777.45</v>
      </c>
      <c r="E96" s="132"/>
      <c r="F96" s="132"/>
      <c r="G96" s="203">
        <f>Лист2!F98</f>
        <v>96</v>
      </c>
      <c r="H96" s="149" t="str">
        <f>Лист2!G98</f>
        <v>180х180х5,0</v>
      </c>
      <c r="I96" s="179">
        <v>26.97</v>
      </c>
      <c r="J96" s="146">
        <f>I96*L89</f>
        <v>2562.15</v>
      </c>
      <c r="K96" s="118"/>
      <c r="L96" s="118"/>
      <c r="N96" s="140">
        <f>Лист2!H98/Коеф!I96</f>
        <v>94.920281794586586</v>
      </c>
      <c r="T96" s="132"/>
      <c r="U96" s="203">
        <f>Лист2!K98</f>
        <v>96</v>
      </c>
      <c r="V96" s="350" t="str">
        <f>Лист2!L98</f>
        <v>325 (6,0)</v>
      </c>
      <c r="W96" s="350">
        <v>47.2</v>
      </c>
      <c r="X96" s="351">
        <f>W96*Z92</f>
        <v>4248</v>
      </c>
      <c r="Y96" s="105"/>
      <c r="Z96" s="105"/>
      <c r="AA96" s="132"/>
      <c r="AB96" s="123" t="s">
        <v>328</v>
      </c>
      <c r="AC96" s="108">
        <v>715</v>
      </c>
      <c r="AD96" s="369"/>
      <c r="AE96" s="227">
        <f t="shared" si="12"/>
        <v>52195</v>
      </c>
      <c r="AF96" s="123">
        <v>73</v>
      </c>
      <c r="AG96" s="132"/>
      <c r="AH96" s="132"/>
      <c r="AI96" s="132"/>
    </row>
    <row r="97" spans="1:35" ht="19.2" x14ac:dyDescent="0.4">
      <c r="A97" s="105">
        <f>Лист2!A99</f>
        <v>97</v>
      </c>
      <c r="B97" s="294" t="str">
        <f>Лист2!B99</f>
        <v>120х60х2,0</v>
      </c>
      <c r="C97" s="191">
        <v>5.47</v>
      </c>
      <c r="D97" s="174">
        <f>C97*F98</f>
        <v>437.59999999999997</v>
      </c>
      <c r="E97" s="132"/>
      <c r="F97" s="132"/>
      <c r="G97" s="203">
        <f>Лист2!F99</f>
        <v>97</v>
      </c>
      <c r="H97" s="149" t="str">
        <f>Лист2!G99</f>
        <v>180х180х6,0</v>
      </c>
      <c r="I97" s="179">
        <v>32.299999999999997</v>
      </c>
      <c r="J97" s="146">
        <f>I97*L89</f>
        <v>3068.4999999999995</v>
      </c>
      <c r="K97" s="118"/>
      <c r="L97" s="118"/>
      <c r="N97" s="140">
        <f>Лист2!H99/Коеф!I97</f>
        <v>95.046439628482986</v>
      </c>
      <c r="T97" s="132"/>
      <c r="U97" s="203">
        <f>Лист2!K99</f>
        <v>97</v>
      </c>
      <c r="V97" s="350" t="str">
        <f>Лист2!L99</f>
        <v>325 (8,0)</v>
      </c>
      <c r="W97" s="350">
        <v>62.54</v>
      </c>
      <c r="X97" s="351">
        <f>W97*Z92</f>
        <v>5628.6</v>
      </c>
      <c r="Y97" s="105"/>
      <c r="Z97" s="105"/>
      <c r="AA97" s="132"/>
      <c r="AB97" s="123" t="s">
        <v>329</v>
      </c>
      <c r="AC97" s="108">
        <v>850</v>
      </c>
      <c r="AD97" s="369"/>
      <c r="AE97" s="227">
        <f t="shared" si="12"/>
        <v>63750</v>
      </c>
      <c r="AF97" s="123">
        <v>75</v>
      </c>
      <c r="AH97" s="132"/>
      <c r="AI97" s="132"/>
    </row>
    <row r="98" spans="1:35" ht="19.2" x14ac:dyDescent="0.4">
      <c r="A98" s="105">
        <f>Лист2!A100</f>
        <v>98</v>
      </c>
      <c r="B98" s="294" t="str">
        <f>Лист2!B100</f>
        <v>120х60х2,5</v>
      </c>
      <c r="C98" s="191">
        <v>6.78</v>
      </c>
      <c r="D98" s="174">
        <f>C98*F99</f>
        <v>522.06000000000006</v>
      </c>
      <c r="E98" s="295">
        <v>2</v>
      </c>
      <c r="F98" s="193">
        <f>F47+3</f>
        <v>80</v>
      </c>
      <c r="G98" s="203">
        <f>Лист2!F100</f>
        <v>98</v>
      </c>
      <c r="H98" s="149" t="str">
        <f>Лист2!G100</f>
        <v>200х200х5,0</v>
      </c>
      <c r="I98" s="179">
        <v>30.28</v>
      </c>
      <c r="J98" s="146">
        <f>I98*L89</f>
        <v>2876.6</v>
      </c>
      <c r="K98" s="118"/>
      <c r="L98" s="118"/>
      <c r="N98" s="140">
        <f>Лист2!H100/Коеф!I98</f>
        <v>94.782034346103032</v>
      </c>
      <c r="T98" s="132"/>
      <c r="U98" s="203">
        <f>Лист2!K100</f>
        <v>98</v>
      </c>
      <c r="V98" s="350" t="str">
        <f>Лист2!L100</f>
        <v>426 (5,0)</v>
      </c>
      <c r="W98" s="350">
        <v>51.91</v>
      </c>
      <c r="X98" s="351">
        <f>W98*Z92</f>
        <v>4671.8999999999996</v>
      </c>
      <c r="Y98" s="105"/>
      <c r="Z98" s="105"/>
      <c r="AA98" s="132"/>
      <c r="AB98" s="123" t="s">
        <v>330</v>
      </c>
      <c r="AC98" s="106">
        <v>1014</v>
      </c>
      <c r="AD98" s="369"/>
      <c r="AE98" s="227">
        <f t="shared" si="12"/>
        <v>76050</v>
      </c>
      <c r="AF98" s="123">
        <v>75</v>
      </c>
      <c r="AH98" s="132"/>
      <c r="AI98" s="132"/>
    </row>
    <row r="99" spans="1:35" ht="19.2" x14ac:dyDescent="0.4">
      <c r="A99" s="105">
        <f>Лист2!A101</f>
        <v>99</v>
      </c>
      <c r="B99" s="294" t="str">
        <f>Лист2!B101</f>
        <v>120х60х3,0</v>
      </c>
      <c r="C99" s="191">
        <v>8.07</v>
      </c>
      <c r="D99" s="174">
        <f>C99*F100</f>
        <v>613.32000000000005</v>
      </c>
      <c r="E99" s="295">
        <v>2.5</v>
      </c>
      <c r="F99" s="193">
        <f>F48+3</f>
        <v>77</v>
      </c>
      <c r="G99" s="203">
        <f>Лист2!F101</f>
        <v>99</v>
      </c>
      <c r="H99" s="190" t="str">
        <f>Лист2!G101</f>
        <v>200х200х6,0</v>
      </c>
      <c r="I99" s="191">
        <v>35.82</v>
      </c>
      <c r="J99" s="146">
        <f>I99*L99</f>
        <v>3761.1</v>
      </c>
      <c r="K99" s="192" t="s">
        <v>639</v>
      </c>
      <c r="L99" s="193">
        <v>105</v>
      </c>
      <c r="N99" s="140">
        <f>Лист2!H101/Коеф!I99</f>
        <v>105.24846454494696</v>
      </c>
      <c r="T99" s="132"/>
      <c r="U99" s="203">
        <f>Лист2!K101</f>
        <v>99</v>
      </c>
      <c r="V99" s="350" t="str">
        <f>Лист2!L101</f>
        <v>426 (6,0)</v>
      </c>
      <c r="W99" s="350">
        <v>62.15</v>
      </c>
      <c r="X99" s="351">
        <f>W99*Z92</f>
        <v>5593.5</v>
      </c>
      <c r="Y99" s="105"/>
      <c r="Z99" s="105"/>
      <c r="AA99" s="132"/>
      <c r="AB99" s="123" t="s">
        <v>331</v>
      </c>
      <c r="AC99" s="106">
        <v>1157</v>
      </c>
      <c r="AD99" s="369"/>
      <c r="AE99" s="227">
        <f t="shared" si="12"/>
        <v>86775</v>
      </c>
      <c r="AF99" s="123">
        <v>75</v>
      </c>
      <c r="AH99" s="132"/>
      <c r="AI99" s="132"/>
    </row>
    <row r="100" spans="1:35" ht="19.2" x14ac:dyDescent="0.4">
      <c r="A100" s="105">
        <f>Лист2!A102</f>
        <v>100</v>
      </c>
      <c r="B100" s="294" t="str">
        <f>Лист2!B102</f>
        <v>120х60х4,0</v>
      </c>
      <c r="C100" s="191">
        <v>10.59</v>
      </c>
      <c r="D100" s="174">
        <f>C100*F101</f>
        <v>804.84</v>
      </c>
      <c r="E100" s="295">
        <v>3</v>
      </c>
      <c r="F100" s="193">
        <f>F50+3</f>
        <v>76</v>
      </c>
      <c r="G100" s="203">
        <f>Лист2!F102</f>
        <v>100</v>
      </c>
      <c r="H100" s="190" t="str">
        <f>Лист2!G102</f>
        <v>200х200х8,0</v>
      </c>
      <c r="I100" s="191">
        <v>47.37</v>
      </c>
      <c r="J100" s="146">
        <f>I100*L99</f>
        <v>4973.8499999999995</v>
      </c>
      <c r="K100" s="194"/>
      <c r="L100" s="194"/>
      <c r="N100" s="140">
        <f>Лист2!H102/Коеф!I100</f>
        <v>104.91872493139118</v>
      </c>
      <c r="U100" s="203">
        <f>Лист2!K102</f>
        <v>100</v>
      </c>
      <c r="V100" s="350" t="str">
        <f>Лист2!L102</f>
        <v>426 (10,0)</v>
      </c>
      <c r="W100" s="350">
        <v>102.59</v>
      </c>
      <c r="X100" s="351">
        <f>W100*Z92</f>
        <v>9233.1</v>
      </c>
      <c r="Y100" s="105"/>
      <c r="Z100" s="105"/>
      <c r="AA100" s="132"/>
      <c r="AB100" s="123" t="s">
        <v>439</v>
      </c>
      <c r="AC100" s="106">
        <v>1290</v>
      </c>
      <c r="AD100" s="369"/>
      <c r="AE100" s="227">
        <f t="shared" si="12"/>
        <v>99330</v>
      </c>
      <c r="AF100" s="123">
        <v>77</v>
      </c>
      <c r="AH100" s="132"/>
      <c r="AI100" s="132"/>
    </row>
    <row r="101" spans="1:35" ht="19.2" x14ac:dyDescent="0.4">
      <c r="A101" s="105">
        <f>Лист2!A103</f>
        <v>101</v>
      </c>
      <c r="B101" s="294" t="str">
        <f>Лист2!B103</f>
        <v>120х80х2,0</v>
      </c>
      <c r="C101" s="191">
        <v>6.1</v>
      </c>
      <c r="D101" s="174">
        <f>C101*F98</f>
        <v>488</v>
      </c>
      <c r="E101" s="295">
        <v>4</v>
      </c>
      <c r="F101" s="193">
        <f>F51+3</f>
        <v>76</v>
      </c>
      <c r="G101" s="132"/>
      <c r="H101" s="195"/>
      <c r="I101" s="118"/>
      <c r="J101" s="298"/>
      <c r="K101" s="118"/>
      <c r="L101" s="118"/>
      <c r="U101" s="132"/>
      <c r="V101" s="136"/>
      <c r="W101" s="136"/>
      <c r="X101" s="174"/>
      <c r="Y101" s="105"/>
      <c r="Z101" s="105"/>
      <c r="AA101" s="132"/>
      <c r="AB101" s="123" t="s">
        <v>461</v>
      </c>
      <c r="AC101" s="106">
        <v>1440</v>
      </c>
      <c r="AD101" s="369"/>
      <c r="AE101" s="227">
        <f t="shared" si="12"/>
        <v>110880</v>
      </c>
      <c r="AF101" s="123">
        <v>77</v>
      </c>
      <c r="AH101" s="132"/>
      <c r="AI101" s="132"/>
    </row>
    <row r="102" spans="1:35" ht="19.2" x14ac:dyDescent="0.4">
      <c r="A102" s="105">
        <f>Лист2!A104</f>
        <v>102</v>
      </c>
      <c r="B102" s="294" t="str">
        <f>Лист2!B104</f>
        <v>120х80х2,5</v>
      </c>
      <c r="C102" s="191">
        <v>7.57</v>
      </c>
      <c r="D102" s="174">
        <f>C102*F99</f>
        <v>582.89</v>
      </c>
      <c r="E102" s="295">
        <v>5</v>
      </c>
      <c r="F102" s="193">
        <v>92</v>
      </c>
      <c r="G102" s="132"/>
      <c r="H102" s="195"/>
      <c r="I102" s="118"/>
      <c r="J102" s="298"/>
      <c r="K102" s="118"/>
      <c r="L102" s="118"/>
      <c r="U102" s="132"/>
      <c r="V102" s="136"/>
      <c r="W102" s="136"/>
      <c r="X102" s="174"/>
      <c r="Y102" s="105"/>
      <c r="Z102" s="105"/>
      <c r="AB102" s="123" t="s">
        <v>472</v>
      </c>
      <c r="AC102" s="106">
        <v>1570</v>
      </c>
      <c r="AD102" s="369"/>
      <c r="AE102" s="227">
        <f t="shared" si="12"/>
        <v>130310</v>
      </c>
      <c r="AF102" s="123">
        <v>83</v>
      </c>
      <c r="AH102" s="132"/>
    </row>
    <row r="103" spans="1:35" ht="19.2" x14ac:dyDescent="0.4">
      <c r="A103" s="105">
        <f>Лист2!A105</f>
        <v>103</v>
      </c>
      <c r="B103" s="294" t="str">
        <f>Лист2!B105</f>
        <v>120х80х3,0</v>
      </c>
      <c r="C103" s="191">
        <v>9.02</v>
      </c>
      <c r="D103" s="174">
        <f>C103*F100</f>
        <v>685.52</v>
      </c>
      <c r="E103" s="132"/>
      <c r="F103" s="132"/>
      <c r="U103" s="132"/>
      <c r="V103" s="136" t="s">
        <v>552</v>
      </c>
      <c r="W103" s="136"/>
      <c r="X103" s="174"/>
      <c r="Y103" s="105"/>
      <c r="Z103" s="105"/>
      <c r="AB103" s="123" t="s">
        <v>332</v>
      </c>
      <c r="AC103" s="106">
        <v>1805</v>
      </c>
      <c r="AD103" s="369"/>
      <c r="AE103" s="227">
        <f t="shared" si="12"/>
        <v>149815</v>
      </c>
      <c r="AF103" s="123">
        <v>83</v>
      </c>
    </row>
    <row r="104" spans="1:35" ht="19.2" x14ac:dyDescent="0.4">
      <c r="A104" s="105">
        <f>Лист2!A106</f>
        <v>104</v>
      </c>
      <c r="B104" s="294" t="str">
        <f>Лист2!B106</f>
        <v>120х80х4,0</v>
      </c>
      <c r="C104" s="191">
        <v>11.84</v>
      </c>
      <c r="D104" s="174">
        <f>C104*F101</f>
        <v>899.84</v>
      </c>
      <c r="E104" s="132"/>
      <c r="F104" s="132"/>
      <c r="U104" s="132"/>
      <c r="V104" s="136" t="s">
        <v>288</v>
      </c>
      <c r="W104" s="136"/>
      <c r="X104" s="174"/>
      <c r="Y104" s="105"/>
      <c r="Z104" s="105"/>
      <c r="AB104" s="123" t="s">
        <v>469</v>
      </c>
      <c r="AC104" s="106">
        <v>2160</v>
      </c>
      <c r="AD104" s="369"/>
      <c r="AE104" s="227">
        <f t="shared" si="12"/>
        <v>179280</v>
      </c>
      <c r="AF104" s="123">
        <v>83</v>
      </c>
    </row>
    <row r="105" spans="1:35" ht="19.2" x14ac:dyDescent="0.4">
      <c r="A105" s="105"/>
      <c r="B105" s="195" t="s">
        <v>551</v>
      </c>
      <c r="C105" s="118"/>
      <c r="D105" s="296"/>
      <c r="U105" s="132"/>
      <c r="V105" s="136"/>
      <c r="W105" s="136"/>
      <c r="X105" s="174"/>
      <c r="Y105" s="105"/>
      <c r="Z105" s="105"/>
      <c r="AB105" s="123" t="s">
        <v>466</v>
      </c>
      <c r="AC105" s="106">
        <v>2915</v>
      </c>
      <c r="AD105" s="361"/>
      <c r="AE105" s="227">
        <f t="shared" si="12"/>
        <v>241945</v>
      </c>
      <c r="AF105" s="123">
        <v>83</v>
      </c>
    </row>
    <row r="106" spans="1:35" ht="19.2" x14ac:dyDescent="0.4">
      <c r="A106" s="105">
        <f>Лист2!A107</f>
        <v>0</v>
      </c>
      <c r="B106" s="135"/>
      <c r="C106" s="196"/>
      <c r="D106" s="297"/>
      <c r="U106" s="132"/>
      <c r="V106" s="136"/>
      <c r="W106" s="136"/>
      <c r="X106" s="174"/>
      <c r="Y106" s="105"/>
      <c r="Z106" s="105"/>
      <c r="AF106" s="123"/>
    </row>
    <row r="107" spans="1:35" ht="16.8" x14ac:dyDescent="0.4">
      <c r="A107"/>
      <c r="U107" s="132"/>
      <c r="V107" s="136"/>
      <c r="W107" s="136"/>
      <c r="X107" s="174"/>
      <c r="Y107" s="105"/>
      <c r="Z107" s="105"/>
    </row>
    <row r="108" spans="1:35" ht="16.8" x14ac:dyDescent="0.3">
      <c r="W108" s="136"/>
      <c r="X108" s="174"/>
      <c r="Y108" s="105"/>
      <c r="Z108" s="105"/>
    </row>
    <row r="109" spans="1:35" ht="16.8" x14ac:dyDescent="0.3">
      <c r="Y109" s="105"/>
      <c r="Z109" s="105"/>
    </row>
    <row r="110" spans="1:35" ht="16.8" x14ac:dyDescent="0.3">
      <c r="Y110" s="105"/>
    </row>
    <row r="229" spans="15:15" x14ac:dyDescent="0.3">
      <c r="O229" s="21"/>
    </row>
  </sheetData>
  <mergeCells count="8">
    <mergeCell ref="AD92:AD105"/>
    <mergeCell ref="AD80:AD81"/>
    <mergeCell ref="AD82:AD85"/>
    <mergeCell ref="AD86:AD91"/>
    <mergeCell ref="AD30:AD42"/>
    <mergeCell ref="AD43:AD53"/>
    <mergeCell ref="AD55:AD67"/>
    <mergeCell ref="AD68:AD78"/>
  </mergeCells>
  <phoneticPr fontId="11" type="noConversion"/>
  <pageMargins left="0.74" right="0.70866141732283472" top="0.31" bottom="0.24" header="0.31496062992125984" footer="0.31496062992125984"/>
  <pageSetup paperSize="9" scale="55" orientation="portrait" r:id="rId1"/>
  <ignoredErrors>
    <ignoredError sqref="D3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101"/>
  <sheetViews>
    <sheetView showWhiteSpace="0" topLeftCell="A37" zoomScaleNormal="100" workbookViewId="0">
      <selection activeCell="A67" sqref="A67:H67"/>
    </sheetView>
  </sheetViews>
  <sheetFormatPr defaultColWidth="9.109375" defaultRowHeight="9" customHeight="1" x14ac:dyDescent="0.3"/>
  <cols>
    <col min="1" max="1" width="4.109375" style="85" bestFit="1" customWidth="1"/>
    <col min="2" max="2" width="11.33203125" style="85" bestFit="1" customWidth="1"/>
    <col min="3" max="3" width="4.88671875" style="85" bestFit="1" customWidth="1"/>
    <col min="4" max="4" width="4.109375" style="85" bestFit="1" customWidth="1"/>
    <col min="5" max="5" width="4.44140625" style="85" bestFit="1" customWidth="1"/>
    <col min="6" max="6" width="5.5546875" style="85" bestFit="1" customWidth="1"/>
    <col min="7" max="7" width="4.33203125" style="85" bestFit="1" customWidth="1"/>
    <col min="8" max="8" width="7.44140625" style="85" bestFit="1" customWidth="1"/>
    <col min="9" max="9" width="5.44140625" style="85" bestFit="1" customWidth="1"/>
    <col min="10" max="10" width="19.88671875" style="85" customWidth="1"/>
    <col min="11" max="11" width="3.5546875" style="85" customWidth="1"/>
    <col min="12" max="12" width="11.33203125" style="85" bestFit="1" customWidth="1"/>
    <col min="13" max="13" width="4.88671875" style="85" bestFit="1" customWidth="1"/>
    <col min="14" max="14" width="4" style="85" bestFit="1" customWidth="1"/>
    <col min="15" max="15" width="5.33203125" style="85" bestFit="1" customWidth="1"/>
    <col min="16" max="16" width="5.5546875" style="85" bestFit="1" customWidth="1"/>
    <col min="17" max="17" width="4.33203125" style="85" bestFit="1" customWidth="1"/>
    <col min="18" max="18" width="7.44140625" style="89" bestFit="1" customWidth="1"/>
    <col min="19" max="19" width="5.44140625" style="85" bestFit="1" customWidth="1"/>
    <col min="20" max="20" width="21.33203125" style="85" customWidth="1"/>
    <col min="21" max="21" width="3" style="85" bestFit="1" customWidth="1"/>
    <col min="22" max="22" width="16" style="85" bestFit="1" customWidth="1"/>
    <col min="23" max="23" width="4.6640625" style="85" bestFit="1" customWidth="1"/>
    <col min="24" max="24" width="4" style="85" bestFit="1" customWidth="1"/>
    <col min="25" max="25" width="5.88671875" style="85" bestFit="1" customWidth="1"/>
    <col min="26" max="26" width="5.44140625" style="85" bestFit="1" customWidth="1"/>
    <col min="27" max="27" width="4.109375" style="85" bestFit="1" customWidth="1"/>
    <col min="28" max="28" width="7.33203125" style="85" bestFit="1" customWidth="1"/>
    <col min="29" max="29" width="5.33203125" style="85" bestFit="1" customWidth="1"/>
    <col min="30" max="30" width="11.33203125" style="85" customWidth="1"/>
    <col min="31" max="31" width="11.5546875" style="85" bestFit="1" customWidth="1"/>
    <col min="32" max="32" width="3.5546875" style="85" bestFit="1" customWidth="1"/>
    <col min="33" max="16384" width="9.109375" style="85"/>
  </cols>
  <sheetData>
    <row r="1" spans="1:33" ht="9" customHeight="1" x14ac:dyDescent="0.3">
      <c r="A1" s="507" t="str">
        <f>Лист2!A1</f>
        <v xml:space="preserve">Прямоугольные </v>
      </c>
      <c r="B1" s="507"/>
      <c r="C1" s="507"/>
      <c r="D1" s="507"/>
      <c r="E1" s="78"/>
      <c r="F1" s="78"/>
      <c r="G1" s="78"/>
      <c r="H1" s="78"/>
      <c r="I1" s="78"/>
      <c r="K1" s="508" t="str">
        <f>Лист2!F1</f>
        <v xml:space="preserve">Квадратные </v>
      </c>
      <c r="L1" s="508"/>
      <c r="M1" s="508"/>
      <c r="N1" s="4"/>
      <c r="O1" s="4"/>
      <c r="P1" s="4"/>
      <c r="Q1" s="4"/>
      <c r="R1" s="86"/>
      <c r="S1" s="4"/>
      <c r="T1" s="4"/>
      <c r="U1" s="509" t="str">
        <f>Лист2!K1</f>
        <v>Круглые электросварные</v>
      </c>
      <c r="V1" s="509"/>
      <c r="W1" s="509"/>
      <c r="X1" s="509"/>
      <c r="Y1" s="4"/>
      <c r="Z1" s="4"/>
      <c r="AA1" s="4"/>
      <c r="AB1" s="4"/>
      <c r="AC1" s="4"/>
    </row>
    <row r="2" spans="1:33" ht="9" customHeight="1" x14ac:dyDescent="0.3">
      <c r="A2" s="78" t="str">
        <f>Лист2!A2</f>
        <v>№</v>
      </c>
      <c r="B2" s="78" t="str">
        <f>Лист2!B2</f>
        <v>Наименование</v>
      </c>
      <c r="C2" s="77" t="s">
        <v>601</v>
      </c>
      <c r="D2" s="78" t="s">
        <v>602</v>
      </c>
      <c r="E2" s="78" t="s">
        <v>603</v>
      </c>
      <c r="F2" s="78" t="s">
        <v>604</v>
      </c>
      <c r="G2" s="78" t="s">
        <v>605</v>
      </c>
      <c r="H2" s="78" t="s">
        <v>608</v>
      </c>
      <c r="I2" s="78" t="s">
        <v>149</v>
      </c>
      <c r="K2" s="78" t="str">
        <f>Лист2!K2</f>
        <v>№</v>
      </c>
      <c r="L2" s="78" t="str">
        <f>Лист2!L2</f>
        <v>Наименование</v>
      </c>
      <c r="M2" s="77" t="s">
        <v>601</v>
      </c>
      <c r="N2" s="78" t="s">
        <v>602</v>
      </c>
      <c r="O2" s="78" t="s">
        <v>603</v>
      </c>
      <c r="P2" s="78" t="s">
        <v>604</v>
      </c>
      <c r="Q2" s="78" t="s">
        <v>605</v>
      </c>
      <c r="R2" s="78" t="s">
        <v>608</v>
      </c>
      <c r="S2" s="78" t="s">
        <v>149</v>
      </c>
      <c r="T2" s="4"/>
      <c r="U2" s="78" t="str">
        <f>Лист2!K2</f>
        <v>№</v>
      </c>
      <c r="V2" s="78" t="str">
        <f>Лист2!L2</f>
        <v>Наименование</v>
      </c>
      <c r="W2" s="77" t="s">
        <v>601</v>
      </c>
      <c r="X2" s="78" t="s">
        <v>602</v>
      </c>
      <c r="Y2" s="78" t="s">
        <v>603</v>
      </c>
      <c r="Z2" s="78" t="s">
        <v>604</v>
      </c>
      <c r="AA2" s="78" t="s">
        <v>605</v>
      </c>
      <c r="AB2" s="78" t="s">
        <v>608</v>
      </c>
      <c r="AC2" s="78" t="s">
        <v>149</v>
      </c>
      <c r="AE2" s="78" t="s">
        <v>1</v>
      </c>
      <c r="AF2" s="78" t="s">
        <v>617</v>
      </c>
      <c r="AG2" s="4" t="s">
        <v>618</v>
      </c>
    </row>
    <row r="3" spans="1:33" ht="9" customHeight="1" x14ac:dyDescent="0.2">
      <c r="A3" s="78">
        <f>Лист2!A3</f>
        <v>1</v>
      </c>
      <c r="B3" s="78" t="str">
        <f>Лист2!B3</f>
        <v>20х10х0,8</v>
      </c>
      <c r="C3" s="77"/>
      <c r="D3" s="78">
        <v>630</v>
      </c>
      <c r="E3" s="78">
        <v>630</v>
      </c>
      <c r="F3" s="78"/>
      <c r="G3" s="78"/>
      <c r="H3" s="78"/>
      <c r="I3" s="78">
        <v>6</v>
      </c>
      <c r="K3" s="78">
        <f>Лист2!F3</f>
        <v>1</v>
      </c>
      <c r="L3" s="78" t="str">
        <f>Лист2!G3</f>
        <v>10х10х1,0</v>
      </c>
      <c r="M3" s="77"/>
      <c r="N3" s="78"/>
      <c r="O3" s="78">
        <v>625</v>
      </c>
      <c r="P3" s="78"/>
      <c r="Q3" s="78"/>
      <c r="R3" s="79"/>
      <c r="S3" s="78">
        <v>6</v>
      </c>
      <c r="T3" s="4"/>
      <c r="U3" s="78">
        <f>Лист2!K103</f>
        <v>1</v>
      </c>
      <c r="V3" s="78" t="str">
        <f>Лист2!L103</f>
        <v>ДН 10 (1,0)</v>
      </c>
      <c r="W3" s="78"/>
      <c r="X3" s="78"/>
      <c r="Y3" s="78">
        <v>711</v>
      </c>
      <c r="Z3" s="78"/>
      <c r="AA3" s="78"/>
      <c r="AB3" s="78"/>
      <c r="AC3" s="78">
        <v>6</v>
      </c>
      <c r="AE3" s="90" t="s">
        <v>385</v>
      </c>
      <c r="AF3" s="93">
        <v>620</v>
      </c>
      <c r="AG3" s="4"/>
    </row>
    <row r="4" spans="1:33" ht="9" customHeight="1" x14ac:dyDescent="0.2">
      <c r="A4" s="78">
        <f>Лист2!A4</f>
        <v>2</v>
      </c>
      <c r="B4" s="78" t="str">
        <f>Лист2!B4</f>
        <v>20х10х1,0</v>
      </c>
      <c r="C4" s="77"/>
      <c r="D4" s="78">
        <v>630</v>
      </c>
      <c r="E4" s="78">
        <v>630</v>
      </c>
      <c r="F4" s="78"/>
      <c r="G4" s="78"/>
      <c r="H4" s="78"/>
      <c r="I4" s="78">
        <v>6</v>
      </c>
      <c r="K4" s="78">
        <f>Лист2!F4</f>
        <v>2</v>
      </c>
      <c r="L4" s="78" t="str">
        <f>Лист2!G4</f>
        <v>10х10х1,2</v>
      </c>
      <c r="M4" s="77"/>
      <c r="N4" s="78"/>
      <c r="O4" s="78">
        <v>625</v>
      </c>
      <c r="P4" s="78"/>
      <c r="Q4" s="78"/>
      <c r="R4" s="79"/>
      <c r="S4" s="78">
        <v>6</v>
      </c>
      <c r="T4" s="4"/>
      <c r="U4" s="78">
        <f>Лист2!K104</f>
        <v>2</v>
      </c>
      <c r="V4" s="78" t="str">
        <f>Лист2!L104</f>
        <v>ДН 13 (1,0)</v>
      </c>
      <c r="W4" s="78"/>
      <c r="X4" s="78"/>
      <c r="Y4" s="78"/>
      <c r="Z4" s="78"/>
      <c r="AA4" s="78"/>
      <c r="AB4" s="78"/>
      <c r="AC4" s="78">
        <v>6</v>
      </c>
      <c r="AE4" s="90" t="s">
        <v>386</v>
      </c>
      <c r="AF4" s="93">
        <v>490</v>
      </c>
      <c r="AG4" s="4"/>
    </row>
    <row r="5" spans="1:33" ht="9" customHeight="1" x14ac:dyDescent="0.2">
      <c r="A5" s="78">
        <f>Лист2!A5</f>
        <v>3</v>
      </c>
      <c r="B5" s="78" t="str">
        <f>Лист2!B5</f>
        <v>20х10х1,1</v>
      </c>
      <c r="C5" s="77"/>
      <c r="D5" s="78">
        <v>630</v>
      </c>
      <c r="E5" s="78">
        <v>630</v>
      </c>
      <c r="F5" s="78"/>
      <c r="G5" s="78"/>
      <c r="H5" s="78"/>
      <c r="I5" s="78">
        <v>6</v>
      </c>
      <c r="K5" s="78">
        <f>Лист2!F5</f>
        <v>3</v>
      </c>
      <c r="L5" s="78" t="str">
        <f>Лист2!G5</f>
        <v>15х15х0,8</v>
      </c>
      <c r="M5" s="77"/>
      <c r="N5" s="78">
        <v>484</v>
      </c>
      <c r="O5" s="78">
        <v>900</v>
      </c>
      <c r="P5" s="78"/>
      <c r="Q5" s="78"/>
      <c r="R5" s="79"/>
      <c r="S5" s="78">
        <v>6</v>
      </c>
      <c r="T5" s="4"/>
      <c r="U5" s="78">
        <f>Лист2!K105</f>
        <v>3</v>
      </c>
      <c r="V5" s="78" t="str">
        <f>Лист2!L105</f>
        <v>ДН 14 (1,0)</v>
      </c>
      <c r="W5" s="78"/>
      <c r="X5" s="78"/>
      <c r="Y5" s="78">
        <v>797</v>
      </c>
      <c r="Z5" s="78"/>
      <c r="AA5" s="78"/>
      <c r="AB5" s="78"/>
      <c r="AC5" s="78">
        <v>6</v>
      </c>
      <c r="AE5" s="90" t="s">
        <v>387</v>
      </c>
      <c r="AF5" s="93">
        <v>450</v>
      </c>
      <c r="AG5" s="4"/>
    </row>
    <row r="6" spans="1:33" ht="9" customHeight="1" x14ac:dyDescent="0.2">
      <c r="A6" s="78">
        <f>Лист2!A6</f>
        <v>4</v>
      </c>
      <c r="B6" s="78" t="str">
        <f>Лист2!B6</f>
        <v>20х10х1,2</v>
      </c>
      <c r="C6" s="77"/>
      <c r="D6" s="78">
        <v>630</v>
      </c>
      <c r="E6" s="78">
        <v>630</v>
      </c>
      <c r="F6" s="78"/>
      <c r="G6" s="78"/>
      <c r="H6" s="78"/>
      <c r="I6" s="78">
        <v>6</v>
      </c>
      <c r="K6" s="78">
        <f>Лист2!F6</f>
        <v>4</v>
      </c>
      <c r="L6" s="78" t="str">
        <f>Лист2!G6</f>
        <v>15х15х1,0</v>
      </c>
      <c r="M6" s="77"/>
      <c r="N6" s="78">
        <v>484</v>
      </c>
      <c r="O6" s="78">
        <v>900</v>
      </c>
      <c r="P6" s="78"/>
      <c r="Q6" s="78"/>
      <c r="R6" s="79"/>
      <c r="S6" s="78">
        <v>6</v>
      </c>
      <c r="T6" s="4"/>
      <c r="U6" s="78">
        <f>Лист2!K106</f>
        <v>4</v>
      </c>
      <c r="V6" s="78" t="str">
        <f>Лист2!L106</f>
        <v>ДН 16 (1,0)</v>
      </c>
      <c r="W6" s="78"/>
      <c r="X6" s="78"/>
      <c r="Y6" s="78">
        <v>689</v>
      </c>
      <c r="Z6" s="78"/>
      <c r="AA6" s="78"/>
      <c r="AB6" s="78"/>
      <c r="AC6" s="78">
        <v>6</v>
      </c>
      <c r="AE6" s="90" t="s">
        <v>366</v>
      </c>
      <c r="AF6" s="93">
        <v>364</v>
      </c>
    </row>
    <row r="7" spans="1:33" ht="9" customHeight="1" x14ac:dyDescent="0.2">
      <c r="A7" s="78">
        <f>Лист2!A7</f>
        <v>5</v>
      </c>
      <c r="B7" s="78" t="str">
        <f>Лист2!B7</f>
        <v>30х10х1,0</v>
      </c>
      <c r="C7" s="77"/>
      <c r="D7" s="78"/>
      <c r="E7" s="78">
        <v>736</v>
      </c>
      <c r="F7" s="78"/>
      <c r="G7" s="78"/>
      <c r="H7" s="78"/>
      <c r="I7" s="78">
        <v>6</v>
      </c>
      <c r="K7" s="78">
        <f>Лист2!F7</f>
        <v>5</v>
      </c>
      <c r="L7" s="78" t="str">
        <f>Лист2!G7</f>
        <v>15х15х1,1</v>
      </c>
      <c r="M7" s="77"/>
      <c r="N7" s="78">
        <v>484</v>
      </c>
      <c r="O7" s="78">
        <v>900</v>
      </c>
      <c r="P7" s="78"/>
      <c r="Q7" s="78"/>
      <c r="R7" s="79"/>
      <c r="S7" s="78">
        <v>6</v>
      </c>
      <c r="T7" s="4"/>
      <c r="U7" s="78">
        <f>Лист2!K107</f>
        <v>5</v>
      </c>
      <c r="V7" s="78" t="str">
        <f>Лист2!L107</f>
        <v>ДН 19 (1,0)</v>
      </c>
      <c r="W7" s="78"/>
      <c r="X7" s="78">
        <v>331</v>
      </c>
      <c r="Y7" s="78"/>
      <c r="Z7" s="78"/>
      <c r="AA7" s="78"/>
      <c r="AB7" s="78"/>
      <c r="AC7" s="78">
        <v>6</v>
      </c>
      <c r="AE7" s="90" t="s">
        <v>367</v>
      </c>
      <c r="AF7" s="93">
        <v>270</v>
      </c>
    </row>
    <row r="8" spans="1:33" ht="9" customHeight="1" x14ac:dyDescent="0.2">
      <c r="A8" s="78">
        <f>Лист2!A8</f>
        <v>6</v>
      </c>
      <c r="B8" s="78" t="str">
        <f>Лист2!B8</f>
        <v>30х10х1,2</v>
      </c>
      <c r="C8" s="77"/>
      <c r="D8" s="78"/>
      <c r="E8" s="78">
        <v>736</v>
      </c>
      <c r="F8" s="78"/>
      <c r="G8" s="78"/>
      <c r="H8" s="78"/>
      <c r="I8" s="78">
        <v>6</v>
      </c>
      <c r="K8" s="78">
        <f>Лист2!F8</f>
        <v>6</v>
      </c>
      <c r="L8" s="78" t="str">
        <f>Лист2!G8</f>
        <v>15х15х1,2</v>
      </c>
      <c r="M8" s="77"/>
      <c r="N8" s="78"/>
      <c r="O8" s="78">
        <v>900</v>
      </c>
      <c r="P8" s="78"/>
      <c r="Q8" s="78"/>
      <c r="R8" s="79"/>
      <c r="S8" s="78">
        <v>6</v>
      </c>
      <c r="T8" s="4"/>
      <c r="U8" s="78">
        <f>Лист2!K108</f>
        <v>6</v>
      </c>
      <c r="V8" s="78" t="str">
        <f>Лист2!L108</f>
        <v>ДН 22 (1,0)</v>
      </c>
      <c r="W8" s="78"/>
      <c r="X8" s="78">
        <v>331</v>
      </c>
      <c r="Y8" s="78"/>
      <c r="Z8" s="78"/>
      <c r="AA8" s="78"/>
      <c r="AB8" s="78"/>
      <c r="AC8" s="78">
        <v>6</v>
      </c>
      <c r="AE8" s="90" t="s">
        <v>368</v>
      </c>
      <c r="AF8" s="93">
        <v>164</v>
      </c>
    </row>
    <row r="9" spans="1:33" ht="9" customHeight="1" x14ac:dyDescent="0.2">
      <c r="A9" s="78">
        <f>Лист2!A9</f>
        <v>7</v>
      </c>
      <c r="B9" s="78" t="str">
        <f>Лист2!B9</f>
        <v>30х15х1,0 п/о</v>
      </c>
      <c r="C9" s="77"/>
      <c r="D9" s="78"/>
      <c r="E9" s="78">
        <v>276</v>
      </c>
      <c r="F9" s="78"/>
      <c r="G9" s="78"/>
      <c r="H9" s="78"/>
      <c r="I9" s="78">
        <v>6</v>
      </c>
      <c r="K9" s="78">
        <f>Лист2!F9</f>
        <v>7</v>
      </c>
      <c r="L9" s="78" t="str">
        <f>Лист2!G9</f>
        <v>15х15х1,5</v>
      </c>
      <c r="M9" s="77"/>
      <c r="N9" s="78"/>
      <c r="O9" s="78">
        <v>900</v>
      </c>
      <c r="P9" s="78"/>
      <c r="Q9" s="78"/>
      <c r="R9" s="79"/>
      <c r="S9" s="78">
        <v>6</v>
      </c>
      <c r="T9" s="4"/>
      <c r="U9" s="78">
        <f>Лист2!K109</f>
        <v>7</v>
      </c>
      <c r="V9" s="78" t="str">
        <f>Лист2!L109</f>
        <v>ДН 25 (1,0)</v>
      </c>
      <c r="W9" s="78"/>
      <c r="X9" s="78">
        <v>271</v>
      </c>
      <c r="Y9" s="78"/>
      <c r="Z9" s="78"/>
      <c r="AA9" s="78"/>
      <c r="AB9" s="78"/>
      <c r="AC9" s="78">
        <v>6</v>
      </c>
      <c r="AE9" s="90" t="s">
        <v>369</v>
      </c>
      <c r="AF9" s="93"/>
    </row>
    <row r="10" spans="1:33" ht="9" customHeight="1" x14ac:dyDescent="0.2">
      <c r="A10" s="78">
        <f>Лист2!A10</f>
        <v>8</v>
      </c>
      <c r="B10" s="78" t="str">
        <f>Лист2!B10</f>
        <v>30х15х1,2 п/о</v>
      </c>
      <c r="C10" s="77"/>
      <c r="D10" s="78"/>
      <c r="E10" s="78">
        <v>276</v>
      </c>
      <c r="F10" s="78"/>
      <c r="G10" s="78"/>
      <c r="H10" s="78"/>
      <c r="I10" s="78">
        <v>6</v>
      </c>
      <c r="K10" s="78">
        <f>Лист2!F10</f>
        <v>8</v>
      </c>
      <c r="L10" s="78" t="str">
        <f>Лист2!G10</f>
        <v>15х15х1,8</v>
      </c>
      <c r="M10" s="77"/>
      <c r="N10" s="78"/>
      <c r="O10" s="78">
        <v>900</v>
      </c>
      <c r="P10" s="78"/>
      <c r="Q10" s="78"/>
      <c r="R10" s="79"/>
      <c r="S10" s="78">
        <v>6</v>
      </c>
      <c r="T10" s="4"/>
      <c r="U10" s="78">
        <f>Лист2!K110</f>
        <v>8</v>
      </c>
      <c r="V10" s="78" t="str">
        <f>Лист2!L110</f>
        <v>ДН 28 (1,0)</v>
      </c>
      <c r="W10" s="78"/>
      <c r="X10" s="78"/>
      <c r="Y10" s="78"/>
      <c r="Z10" s="78"/>
      <c r="AA10" s="78"/>
      <c r="AB10" s="78"/>
      <c r="AC10" s="78">
        <v>6</v>
      </c>
      <c r="AE10" s="90" t="s">
        <v>370</v>
      </c>
      <c r="AF10" s="93"/>
    </row>
    <row r="11" spans="1:33" ht="9" customHeight="1" x14ac:dyDescent="0.2">
      <c r="A11" s="78">
        <f>Лист2!A11</f>
        <v>9</v>
      </c>
      <c r="B11" s="78" t="str">
        <f>Лист2!B11</f>
        <v>30х15х1,5 п/о</v>
      </c>
      <c r="C11" s="77"/>
      <c r="D11" s="77"/>
      <c r="E11" s="78">
        <v>276</v>
      </c>
      <c r="F11" s="78"/>
      <c r="G11" s="78"/>
      <c r="H11" s="78"/>
      <c r="I11" s="78">
        <v>6</v>
      </c>
      <c r="K11" s="78">
        <f>Лист2!F11</f>
        <v>9</v>
      </c>
      <c r="L11" s="78" t="str">
        <f>Лист2!G11</f>
        <v>20х20х0,8</v>
      </c>
      <c r="M11" s="77"/>
      <c r="N11" s="78"/>
      <c r="O11" s="78"/>
      <c r="P11" s="78"/>
      <c r="Q11" s="78"/>
      <c r="R11" s="79"/>
      <c r="S11" s="78">
        <v>6</v>
      </c>
      <c r="T11" s="4"/>
      <c r="U11" s="78">
        <f>Лист2!K111</f>
        <v>9</v>
      </c>
      <c r="V11" s="78" t="str">
        <f>Лист2!L111</f>
        <v>ДН 32 (1,0)</v>
      </c>
      <c r="W11" s="78"/>
      <c r="X11" s="78">
        <v>217</v>
      </c>
      <c r="Y11" s="78">
        <v>368</v>
      </c>
      <c r="Z11" s="78"/>
      <c r="AA11" s="78"/>
      <c r="AB11" s="78"/>
      <c r="AC11" s="78">
        <v>6</v>
      </c>
      <c r="AE11" s="90" t="s">
        <v>371</v>
      </c>
      <c r="AF11" s="93"/>
    </row>
    <row r="12" spans="1:33" ht="9" customHeight="1" x14ac:dyDescent="0.2">
      <c r="A12" s="78">
        <f>Лист2!A12</f>
        <v>10</v>
      </c>
      <c r="B12" s="78" t="str">
        <f>Лист2!B12</f>
        <v>30х15х1,0</v>
      </c>
      <c r="C12" s="77"/>
      <c r="D12" s="77"/>
      <c r="E12" s="78">
        <v>512</v>
      </c>
      <c r="F12" s="78"/>
      <c r="G12" s="78"/>
      <c r="H12" s="78"/>
      <c r="I12" s="78">
        <v>6</v>
      </c>
      <c r="K12" s="78">
        <f>Лист2!F12</f>
        <v>10</v>
      </c>
      <c r="L12" s="78" t="str">
        <f>Лист2!G12</f>
        <v>20х20х0,9</v>
      </c>
      <c r="M12" s="77"/>
      <c r="N12" s="78">
        <v>361</v>
      </c>
      <c r="O12" s="78">
        <v>576</v>
      </c>
      <c r="P12" s="78">
        <v>528</v>
      </c>
      <c r="Q12" s="78"/>
      <c r="R12" s="79"/>
      <c r="S12" s="78">
        <v>6</v>
      </c>
      <c r="T12" s="4"/>
      <c r="U12" s="78">
        <f>Лист2!K112</f>
        <v>10</v>
      </c>
      <c r="V12" s="78" t="str">
        <f>Лист2!L112</f>
        <v>ДН 48 (1,0)</v>
      </c>
      <c r="W12" s="78"/>
      <c r="X12" s="78">
        <v>127</v>
      </c>
      <c r="Y12" s="78"/>
      <c r="Z12" s="78"/>
      <c r="AA12" s="78"/>
      <c r="AB12" s="78"/>
      <c r="AC12" s="78">
        <v>6</v>
      </c>
      <c r="AE12" s="90" t="s">
        <v>372</v>
      </c>
      <c r="AF12" s="93"/>
    </row>
    <row r="13" spans="1:33" ht="9" customHeight="1" x14ac:dyDescent="0.2">
      <c r="A13" s="78">
        <f>Лист2!A13</f>
        <v>11</v>
      </c>
      <c r="B13" s="78" t="str">
        <f>Лист2!B13</f>
        <v>30х15х1,2</v>
      </c>
      <c r="C13" s="77"/>
      <c r="D13" s="78"/>
      <c r="E13" s="78">
        <v>512</v>
      </c>
      <c r="F13" s="78"/>
      <c r="G13" s="78"/>
      <c r="H13" s="78"/>
      <c r="I13" s="78">
        <v>6</v>
      </c>
      <c r="K13" s="78">
        <f>Лист2!F13</f>
        <v>11</v>
      </c>
      <c r="L13" s="78" t="str">
        <f>Лист2!G13</f>
        <v>20х20х1,0</v>
      </c>
      <c r="M13" s="77"/>
      <c r="N13" s="78">
        <v>361</v>
      </c>
      <c r="O13" s="78">
        <v>576</v>
      </c>
      <c r="P13" s="78">
        <v>528</v>
      </c>
      <c r="Q13" s="78"/>
      <c r="R13" s="79"/>
      <c r="S13" s="78">
        <v>6</v>
      </c>
      <c r="T13" s="4"/>
      <c r="U13" s="78">
        <f>Лист2!K3</f>
        <v>1</v>
      </c>
      <c r="V13" s="78" t="str">
        <f>Лист2!L3</f>
        <v>15 (1,2)ДН 22 (1,2)</v>
      </c>
      <c r="W13" s="77"/>
      <c r="X13" s="78">
        <v>331</v>
      </c>
      <c r="Y13" s="78">
        <v>449</v>
      </c>
      <c r="Z13" s="78"/>
      <c r="AA13" s="78"/>
      <c r="AB13" s="78"/>
      <c r="AC13" s="78">
        <v>6</v>
      </c>
      <c r="AE13" s="90" t="s">
        <v>373</v>
      </c>
      <c r="AF13" s="93"/>
    </row>
    <row r="14" spans="1:33" ht="9" customHeight="1" x14ac:dyDescent="0.2">
      <c r="A14" s="78">
        <f>Лист2!A14</f>
        <v>12</v>
      </c>
      <c r="B14" s="78" t="str">
        <f>Лист2!B14</f>
        <v>30х15х1,5</v>
      </c>
      <c r="C14" s="77"/>
      <c r="D14" s="78"/>
      <c r="E14" s="78">
        <v>512</v>
      </c>
      <c r="F14" s="78"/>
      <c r="G14" s="78"/>
      <c r="H14" s="78"/>
      <c r="I14" s="78">
        <v>6</v>
      </c>
      <c r="K14" s="78">
        <f>Лист2!F14</f>
        <v>12</v>
      </c>
      <c r="L14" s="78" t="str">
        <f>Лист2!G14</f>
        <v>20х20х1,1</v>
      </c>
      <c r="M14" s="77"/>
      <c r="N14" s="78">
        <v>361</v>
      </c>
      <c r="O14" s="78">
        <v>576</v>
      </c>
      <c r="P14" s="78">
        <v>528</v>
      </c>
      <c r="Q14" s="78"/>
      <c r="R14" s="79"/>
      <c r="S14" s="78">
        <v>6</v>
      </c>
      <c r="T14" s="4"/>
      <c r="U14" s="78">
        <f>Лист2!K4</f>
        <v>2</v>
      </c>
      <c r="V14" s="78" t="str">
        <f>Лист2!L4</f>
        <v>15 (1,5)ДН 22 (1,5)</v>
      </c>
      <c r="W14" s="77"/>
      <c r="X14" s="78">
        <v>331</v>
      </c>
      <c r="Y14" s="78">
        <v>449</v>
      </c>
      <c r="Z14" s="78"/>
      <c r="AA14" s="78"/>
      <c r="AB14" s="78"/>
      <c r="AC14" s="82">
        <v>6</v>
      </c>
      <c r="AE14" s="90" t="s">
        <v>374</v>
      </c>
      <c r="AF14" s="93"/>
    </row>
    <row r="15" spans="1:33" ht="9" customHeight="1" x14ac:dyDescent="0.2">
      <c r="A15" s="78">
        <f>Лист2!A16</f>
        <v>14</v>
      </c>
      <c r="B15" s="78" t="str">
        <f>Лист2!B16</f>
        <v>30х20х1,0</v>
      </c>
      <c r="C15" s="77"/>
      <c r="D15" s="78">
        <v>320</v>
      </c>
      <c r="E15" s="78">
        <v>384</v>
      </c>
      <c r="F15" s="78"/>
      <c r="G15" s="78"/>
      <c r="H15" s="78"/>
      <c r="I15" s="78">
        <v>6</v>
      </c>
      <c r="K15" s="78">
        <f>Лист2!F15</f>
        <v>13</v>
      </c>
      <c r="L15" s="78" t="str">
        <f>Лист2!G15</f>
        <v>20х20х1,2</v>
      </c>
      <c r="M15" s="77"/>
      <c r="N15" s="78">
        <v>361</v>
      </c>
      <c r="O15" s="78">
        <v>576</v>
      </c>
      <c r="P15" s="78">
        <v>528</v>
      </c>
      <c r="Q15" s="78"/>
      <c r="R15" s="79"/>
      <c r="S15" s="78">
        <v>6</v>
      </c>
      <c r="T15" s="4"/>
      <c r="U15" s="78">
        <f>Лист2!K5</f>
        <v>3</v>
      </c>
      <c r="V15" s="78" t="str">
        <f>Лист2!L5</f>
        <v>15 (1,8)</v>
      </c>
      <c r="W15" s="77"/>
      <c r="X15" s="78">
        <v>331</v>
      </c>
      <c r="Y15" s="78">
        <v>449</v>
      </c>
      <c r="Z15" s="78"/>
      <c r="AA15" s="78"/>
      <c r="AB15" s="78"/>
      <c r="AC15" s="78">
        <v>6</v>
      </c>
      <c r="AE15" s="90" t="s">
        <v>375</v>
      </c>
      <c r="AF15" s="93"/>
    </row>
    <row r="16" spans="1:33" ht="9" customHeight="1" x14ac:dyDescent="0.2">
      <c r="A16" s="78">
        <f>Лист2!A17</f>
        <v>15</v>
      </c>
      <c r="B16" s="78" t="str">
        <f>Лист2!B17</f>
        <v>30х20х1,2</v>
      </c>
      <c r="C16" s="77"/>
      <c r="D16" s="83">
        <v>320</v>
      </c>
      <c r="E16" s="78">
        <v>384</v>
      </c>
      <c r="F16" s="78"/>
      <c r="G16" s="78"/>
      <c r="H16" s="78"/>
      <c r="I16" s="78">
        <v>6</v>
      </c>
      <c r="K16" s="78">
        <f>Лист2!F16</f>
        <v>14</v>
      </c>
      <c r="L16" s="78" t="str">
        <f>Лист2!G16</f>
        <v>20х20х1,4</v>
      </c>
      <c r="M16" s="77"/>
      <c r="N16" s="78">
        <v>361</v>
      </c>
      <c r="O16" s="78">
        <v>576</v>
      </c>
      <c r="P16" s="78">
        <v>528</v>
      </c>
      <c r="Q16" s="78"/>
      <c r="R16" s="79"/>
      <c r="S16" s="78">
        <v>6</v>
      </c>
      <c r="T16" s="4"/>
      <c r="U16" s="78">
        <f>Лист2!K6</f>
        <v>4</v>
      </c>
      <c r="V16" s="78" t="str">
        <f>Лист2!L6</f>
        <v>15 (2,0)</v>
      </c>
      <c r="W16" s="77"/>
      <c r="X16" s="78">
        <v>331</v>
      </c>
      <c r="Y16" s="78">
        <v>449</v>
      </c>
      <c r="Z16" s="78"/>
      <c r="AA16" s="78"/>
      <c r="AB16" s="78"/>
      <c r="AC16" s="82">
        <v>6</v>
      </c>
      <c r="AE16" s="90" t="s">
        <v>376</v>
      </c>
      <c r="AF16" s="93"/>
    </row>
    <row r="17" spans="1:32" ht="9" customHeight="1" x14ac:dyDescent="0.2">
      <c r="A17" s="78">
        <f>Лист2!A18</f>
        <v>16</v>
      </c>
      <c r="B17" s="78" t="str">
        <f>Лист2!B18</f>
        <v>30х20х1,5</v>
      </c>
      <c r="C17" s="77"/>
      <c r="D17" s="83">
        <v>320</v>
      </c>
      <c r="E17" s="78">
        <v>384</v>
      </c>
      <c r="F17" s="78"/>
      <c r="G17" s="78"/>
      <c r="H17" s="78"/>
      <c r="I17" s="78">
        <v>6</v>
      </c>
      <c r="K17" s="78">
        <f>Лист2!F17</f>
        <v>15</v>
      </c>
      <c r="L17" s="78" t="str">
        <f>Лист2!G17</f>
        <v>20х20х1,5</v>
      </c>
      <c r="M17" s="77"/>
      <c r="N17" s="78">
        <v>361</v>
      </c>
      <c r="O17" s="78">
        <v>576</v>
      </c>
      <c r="P17" s="78">
        <v>528</v>
      </c>
      <c r="Q17" s="78"/>
      <c r="R17" s="79"/>
      <c r="S17" s="78">
        <v>6</v>
      </c>
      <c r="T17" s="4"/>
      <c r="U17" s="78">
        <f>Лист2!K7</f>
        <v>5</v>
      </c>
      <c r="V17" s="78" t="str">
        <f>Лист2!L7</f>
        <v>15 (2,5)</v>
      </c>
      <c r="W17" s="77"/>
      <c r="X17" s="78">
        <v>331</v>
      </c>
      <c r="Y17" s="78">
        <v>449</v>
      </c>
      <c r="Z17" s="78"/>
      <c r="AA17" s="78"/>
      <c r="AB17" s="78"/>
      <c r="AC17" s="82">
        <v>6</v>
      </c>
      <c r="AE17" s="90" t="s">
        <v>377</v>
      </c>
      <c r="AF17" s="93"/>
    </row>
    <row r="18" spans="1:32" ht="9" customHeight="1" x14ac:dyDescent="0.2">
      <c r="A18" s="78">
        <f>Лист2!A19</f>
        <v>17</v>
      </c>
      <c r="B18" s="78" t="str">
        <f>Лист2!B19</f>
        <v>30х20х1,8</v>
      </c>
      <c r="C18" s="77"/>
      <c r="D18" s="83">
        <v>320</v>
      </c>
      <c r="E18" s="78">
        <v>384</v>
      </c>
      <c r="F18" s="78"/>
      <c r="G18" s="78"/>
      <c r="H18" s="78"/>
      <c r="I18" s="78">
        <v>6</v>
      </c>
      <c r="K18" s="78">
        <f>Лист2!F18</f>
        <v>16</v>
      </c>
      <c r="L18" s="78" t="str">
        <f>Лист2!G18</f>
        <v>20х20х1,7</v>
      </c>
      <c r="M18" s="77"/>
      <c r="N18" s="78">
        <v>361</v>
      </c>
      <c r="O18" s="78">
        <v>576</v>
      </c>
      <c r="P18" s="78">
        <v>528</v>
      </c>
      <c r="Q18" s="78"/>
      <c r="R18" s="79"/>
      <c r="S18" s="78">
        <v>6</v>
      </c>
      <c r="T18" s="4"/>
      <c r="U18" s="78">
        <f>Лист2!K8</f>
        <v>6</v>
      </c>
      <c r="V18" s="78" t="str">
        <f>Лист2!L8</f>
        <v>15 (2,8)</v>
      </c>
      <c r="W18" s="77"/>
      <c r="X18" s="78">
        <v>331</v>
      </c>
      <c r="Y18" s="78">
        <v>449</v>
      </c>
      <c r="Z18" s="78"/>
      <c r="AA18" s="78"/>
      <c r="AB18" s="78"/>
      <c r="AC18" s="82">
        <v>6</v>
      </c>
      <c r="AE18" s="90" t="s">
        <v>378</v>
      </c>
      <c r="AF18" s="93"/>
    </row>
    <row r="19" spans="1:32" ht="9" customHeight="1" x14ac:dyDescent="0.2">
      <c r="A19" s="78">
        <f>Лист2!A20</f>
        <v>18</v>
      </c>
      <c r="B19" s="78" t="str">
        <f>Лист2!B20</f>
        <v>30х20х2,0</v>
      </c>
      <c r="C19" s="77"/>
      <c r="D19" s="83">
        <v>320</v>
      </c>
      <c r="E19" s="78">
        <v>384</v>
      </c>
      <c r="F19" s="78"/>
      <c r="G19" s="78"/>
      <c r="H19" s="78"/>
      <c r="I19" s="78">
        <v>6</v>
      </c>
      <c r="K19" s="78">
        <f>Лист2!F19</f>
        <v>17</v>
      </c>
      <c r="L19" s="78" t="str">
        <f>Лист2!G19</f>
        <v>20х20х1,8</v>
      </c>
      <c r="M19" s="77"/>
      <c r="N19" s="78">
        <v>361</v>
      </c>
      <c r="O19" s="78">
        <v>576</v>
      </c>
      <c r="P19" s="78">
        <v>528</v>
      </c>
      <c r="Q19" s="78"/>
      <c r="R19" s="79"/>
      <c r="S19" s="78">
        <v>6</v>
      </c>
      <c r="T19" s="4"/>
      <c r="U19" s="78">
        <f>Лист2!K9</f>
        <v>7</v>
      </c>
      <c r="V19" s="78" t="str">
        <f>Лист2!L9</f>
        <v>20 (1,5)</v>
      </c>
      <c r="W19" s="77"/>
      <c r="X19" s="77">
        <v>271</v>
      </c>
      <c r="Y19" s="78">
        <v>268</v>
      </c>
      <c r="Z19" s="78"/>
      <c r="AA19" s="78"/>
      <c r="AB19" s="78"/>
      <c r="AC19" s="82">
        <v>6</v>
      </c>
      <c r="AE19" s="90" t="s">
        <v>379</v>
      </c>
      <c r="AF19" s="93"/>
    </row>
    <row r="20" spans="1:32" ht="9" customHeight="1" x14ac:dyDescent="0.2">
      <c r="A20" s="78">
        <f>Лист2!A21</f>
        <v>19</v>
      </c>
      <c r="B20" s="78" t="str">
        <f>Лист2!B21</f>
        <v>40х10х1,0</v>
      </c>
      <c r="C20" s="77"/>
      <c r="D20" s="83"/>
      <c r="E20" s="78">
        <v>576</v>
      </c>
      <c r="F20" s="78"/>
      <c r="G20" s="78"/>
      <c r="H20" s="78"/>
      <c r="I20" s="78">
        <v>6</v>
      </c>
      <c r="K20" s="78">
        <f>Лист2!F20</f>
        <v>18</v>
      </c>
      <c r="L20" s="78" t="str">
        <f>Лист2!G20</f>
        <v>20х20х2,0</v>
      </c>
      <c r="M20" s="77"/>
      <c r="N20" s="78">
        <v>225</v>
      </c>
      <c r="O20" s="78">
        <v>361</v>
      </c>
      <c r="P20" s="78">
        <v>323</v>
      </c>
      <c r="Q20" s="78">
        <v>400</v>
      </c>
      <c r="R20" s="79"/>
      <c r="S20" s="78">
        <v>6</v>
      </c>
      <c r="T20" s="4"/>
      <c r="U20" s="78">
        <f>Лист2!K10</f>
        <v>8</v>
      </c>
      <c r="V20" s="78" t="str">
        <f>Лист2!L10</f>
        <v>20 (1,8)</v>
      </c>
      <c r="W20" s="77"/>
      <c r="X20" s="77">
        <v>271</v>
      </c>
      <c r="Y20" s="78">
        <v>268</v>
      </c>
      <c r="Z20" s="78"/>
      <c r="AA20" s="78"/>
      <c r="AB20" s="78"/>
      <c r="AC20" s="82">
        <v>6</v>
      </c>
      <c r="AE20" s="90" t="s">
        <v>380</v>
      </c>
      <c r="AF20" s="93"/>
    </row>
    <row r="21" spans="1:32" ht="9" customHeight="1" x14ac:dyDescent="0.2">
      <c r="A21" s="78">
        <f>Лист2!A22</f>
        <v>20</v>
      </c>
      <c r="B21" s="78" t="str">
        <f>Лист2!B22</f>
        <v>40х10х1,2</v>
      </c>
      <c r="C21" s="77"/>
      <c r="D21" s="78"/>
      <c r="E21" s="78">
        <v>576</v>
      </c>
      <c r="F21" s="78"/>
      <c r="G21" s="78"/>
      <c r="H21" s="78"/>
      <c r="I21" s="78">
        <v>6</v>
      </c>
      <c r="K21" s="78">
        <f>Лист2!F21</f>
        <v>19</v>
      </c>
      <c r="L21" s="78" t="str">
        <f>Лист2!G21</f>
        <v>25х25х0,8</v>
      </c>
      <c r="M21" s="77"/>
      <c r="N21" s="78">
        <v>225</v>
      </c>
      <c r="O21" s="78">
        <v>361</v>
      </c>
      <c r="P21" s="78">
        <v>323</v>
      </c>
      <c r="Q21" s="78">
        <v>400</v>
      </c>
      <c r="R21" s="79"/>
      <c r="S21" s="78">
        <v>6</v>
      </c>
      <c r="T21" s="4"/>
      <c r="U21" s="78">
        <f>Лист2!K11</f>
        <v>9</v>
      </c>
      <c r="V21" s="78" t="str">
        <f>Лист2!L11</f>
        <v>20 (2,0)</v>
      </c>
      <c r="W21" s="77"/>
      <c r="X21" s="77">
        <v>271</v>
      </c>
      <c r="Y21" s="78">
        <v>268</v>
      </c>
      <c r="Z21" s="78"/>
      <c r="AA21" s="78"/>
      <c r="AB21" s="78"/>
      <c r="AC21" s="82">
        <v>6</v>
      </c>
      <c r="AE21" s="90" t="s">
        <v>381</v>
      </c>
      <c r="AF21" s="93"/>
    </row>
    <row r="22" spans="1:32" ht="9" customHeight="1" x14ac:dyDescent="0.2">
      <c r="A22" s="78">
        <f>Лист2!A23</f>
        <v>21</v>
      </c>
      <c r="B22" s="78" t="str">
        <f>Лист2!B23</f>
        <v>40х10х1,5</v>
      </c>
      <c r="C22" s="77"/>
      <c r="D22" s="78"/>
      <c r="E22" s="78">
        <v>576</v>
      </c>
      <c r="F22" s="78"/>
      <c r="G22" s="78"/>
      <c r="H22" s="78"/>
      <c r="I22" s="78">
        <v>6</v>
      </c>
      <c r="K22" s="78">
        <f>Лист2!F22</f>
        <v>20</v>
      </c>
      <c r="L22" s="78" t="str">
        <f>Лист2!G22</f>
        <v>25х25х1,0</v>
      </c>
      <c r="M22" s="77"/>
      <c r="N22" s="78">
        <v>225</v>
      </c>
      <c r="O22" s="78">
        <v>361</v>
      </c>
      <c r="P22" s="78">
        <v>323</v>
      </c>
      <c r="Q22" s="78">
        <v>400</v>
      </c>
      <c r="R22" s="79"/>
      <c r="S22" s="78">
        <v>6</v>
      </c>
      <c r="T22" s="4"/>
      <c r="U22" s="78">
        <f>Лист2!K12</f>
        <v>10</v>
      </c>
      <c r="V22" s="78" t="str">
        <f>Лист2!L12</f>
        <v>20 (2,5)</v>
      </c>
      <c r="W22" s="77"/>
      <c r="X22" s="77">
        <v>271</v>
      </c>
      <c r="Y22" s="78">
        <v>268</v>
      </c>
      <c r="Z22" s="78"/>
      <c r="AA22" s="78"/>
      <c r="AB22" s="78"/>
      <c r="AC22" s="82">
        <v>6</v>
      </c>
      <c r="AE22" s="90" t="s">
        <v>382</v>
      </c>
      <c r="AF22" s="93"/>
    </row>
    <row r="23" spans="1:32" ht="9" customHeight="1" x14ac:dyDescent="0.2">
      <c r="A23" s="78">
        <f>Лист2!A24</f>
        <v>22</v>
      </c>
      <c r="B23" s="78" t="str">
        <f>Лист2!B24</f>
        <v>40х20х1,0</v>
      </c>
      <c r="C23" s="77"/>
      <c r="D23" s="78">
        <v>288</v>
      </c>
      <c r="E23" s="78">
        <v>294</v>
      </c>
      <c r="F23" s="78">
        <v>216</v>
      </c>
      <c r="G23" s="78">
        <v>240</v>
      </c>
      <c r="H23" s="78">
        <v>288</v>
      </c>
      <c r="I23" s="78">
        <v>6</v>
      </c>
      <c r="K23" s="78">
        <f>Лист2!F23</f>
        <v>21</v>
      </c>
      <c r="L23" s="78" t="str">
        <f>Лист2!G23</f>
        <v>25х25х1,1</v>
      </c>
      <c r="M23" s="77"/>
      <c r="N23" s="78">
        <v>225</v>
      </c>
      <c r="O23" s="78">
        <v>361</v>
      </c>
      <c r="P23" s="78">
        <v>323</v>
      </c>
      <c r="Q23" s="78">
        <v>400</v>
      </c>
      <c r="R23" s="79"/>
      <c r="S23" s="78">
        <v>6</v>
      </c>
      <c r="T23" s="4"/>
      <c r="U23" s="78">
        <f>Лист2!K13</f>
        <v>11</v>
      </c>
      <c r="V23" s="78" t="str">
        <f>Лист2!L13</f>
        <v>20 (2,8)</v>
      </c>
      <c r="W23" s="77"/>
      <c r="X23" s="77">
        <v>271</v>
      </c>
      <c r="Y23" s="78">
        <v>268</v>
      </c>
      <c r="Z23" s="78"/>
      <c r="AA23" s="78"/>
      <c r="AB23" s="78"/>
      <c r="AC23" s="82">
        <v>6</v>
      </c>
      <c r="AE23" s="90" t="s">
        <v>383</v>
      </c>
      <c r="AF23" s="93"/>
    </row>
    <row r="24" spans="1:32" ht="9" customHeight="1" x14ac:dyDescent="0.2">
      <c r="A24" s="78">
        <f>Лист2!A25</f>
        <v>23</v>
      </c>
      <c r="B24" s="78" t="str">
        <f>Лист2!B25</f>
        <v>40х20х1,1</v>
      </c>
      <c r="C24" s="77"/>
      <c r="D24" s="78">
        <v>288</v>
      </c>
      <c r="E24" s="78">
        <v>294</v>
      </c>
      <c r="F24" s="78">
        <v>216</v>
      </c>
      <c r="G24" s="78">
        <v>240</v>
      </c>
      <c r="H24" s="78">
        <v>288</v>
      </c>
      <c r="I24" s="78">
        <v>6</v>
      </c>
      <c r="K24" s="78">
        <f>Лист2!F24</f>
        <v>22</v>
      </c>
      <c r="L24" s="78" t="str">
        <f>Лист2!G24</f>
        <v>25х25х1,2</v>
      </c>
      <c r="M24" s="77"/>
      <c r="N24" s="78">
        <v>225</v>
      </c>
      <c r="O24" s="78">
        <v>361</v>
      </c>
      <c r="P24" s="78">
        <v>323</v>
      </c>
      <c r="Q24" s="78">
        <v>400</v>
      </c>
      <c r="R24" s="79"/>
      <c r="S24" s="78">
        <v>6</v>
      </c>
      <c r="T24" s="4"/>
      <c r="U24" s="78">
        <f>Лист2!K14</f>
        <v>12</v>
      </c>
      <c r="V24" s="78" t="str">
        <f>Лист2!L14</f>
        <v>25 (1,2)/ДН 33,7 (1,2)</v>
      </c>
      <c r="W24" s="77"/>
      <c r="X24" s="77">
        <v>217</v>
      </c>
      <c r="Y24" s="78"/>
      <c r="Z24" s="78"/>
      <c r="AA24" s="78"/>
      <c r="AB24" s="78"/>
      <c r="AC24" s="82">
        <v>6</v>
      </c>
      <c r="AE24" s="90" t="s">
        <v>384</v>
      </c>
      <c r="AF24" s="93"/>
    </row>
    <row r="25" spans="1:32" ht="9" customHeight="1" x14ac:dyDescent="0.2">
      <c r="A25" s="78">
        <f>Лист2!A26</f>
        <v>24</v>
      </c>
      <c r="B25" s="78" t="str">
        <f>Лист2!B26</f>
        <v xml:space="preserve">40х20х1,2 </v>
      </c>
      <c r="C25" s="77"/>
      <c r="D25" s="78">
        <v>288</v>
      </c>
      <c r="E25" s="78">
        <v>294</v>
      </c>
      <c r="F25" s="78">
        <v>216</v>
      </c>
      <c r="G25" s="78">
        <v>240</v>
      </c>
      <c r="H25" s="78">
        <v>288</v>
      </c>
      <c r="I25" s="78">
        <v>6</v>
      </c>
      <c r="K25" s="78">
        <f>Лист2!F25</f>
        <v>23</v>
      </c>
      <c r="L25" s="78" t="str">
        <f>Лист2!G25</f>
        <v>25х25х1,4</v>
      </c>
      <c r="M25" s="77"/>
      <c r="N25" s="78">
        <v>225</v>
      </c>
      <c r="O25" s="78">
        <v>361</v>
      </c>
      <c r="P25" s="78">
        <v>323</v>
      </c>
      <c r="Q25" s="78">
        <v>400</v>
      </c>
      <c r="R25" s="79"/>
      <c r="S25" s="78">
        <v>6</v>
      </c>
      <c r="T25" s="4"/>
      <c r="U25" s="78">
        <f>Лист2!K15</f>
        <v>13</v>
      </c>
      <c r="V25" s="78" t="str">
        <f>Лист2!L15</f>
        <v>25 (1,5)/ДН 33,7 (1,5)</v>
      </c>
      <c r="W25" s="77"/>
      <c r="X25" s="77">
        <v>217</v>
      </c>
      <c r="Y25" s="78"/>
      <c r="Z25" s="78"/>
      <c r="AA25" s="78"/>
      <c r="AB25" s="78"/>
      <c r="AC25" s="82">
        <v>6</v>
      </c>
      <c r="AE25" s="91"/>
      <c r="AF25" s="92"/>
    </row>
    <row r="26" spans="1:32" ht="9" customHeight="1" x14ac:dyDescent="0.2">
      <c r="A26" s="78">
        <f>Лист2!A27</f>
        <v>25</v>
      </c>
      <c r="B26" s="78" t="str">
        <f>Лист2!B27</f>
        <v>40х20х1,4</v>
      </c>
      <c r="C26" s="77"/>
      <c r="D26" s="78">
        <v>288</v>
      </c>
      <c r="E26" s="78">
        <v>294</v>
      </c>
      <c r="F26" s="78">
        <v>216</v>
      </c>
      <c r="G26" s="78">
        <v>240</v>
      </c>
      <c r="H26" s="78">
        <v>288</v>
      </c>
      <c r="I26" s="78">
        <v>6</v>
      </c>
      <c r="K26" s="78">
        <f>Лист2!F26</f>
        <v>24</v>
      </c>
      <c r="L26" s="78" t="str">
        <f>Лист2!G26</f>
        <v>25х25х1,5</v>
      </c>
      <c r="M26" s="77"/>
      <c r="N26" s="78">
        <v>225</v>
      </c>
      <c r="O26" s="78">
        <v>361</v>
      </c>
      <c r="P26" s="78">
        <v>323</v>
      </c>
      <c r="Q26" s="78">
        <v>400</v>
      </c>
      <c r="R26" s="79"/>
      <c r="S26" s="78">
        <v>6</v>
      </c>
      <c r="T26" s="4"/>
      <c r="U26" s="78">
        <f>Лист2!K16</f>
        <v>14</v>
      </c>
      <c r="V26" s="78" t="str">
        <f>Лист2!L16</f>
        <v>25 (1,8)</v>
      </c>
      <c r="W26" s="77"/>
      <c r="X26" s="77">
        <v>217</v>
      </c>
      <c r="Y26" s="78"/>
      <c r="Z26" s="78"/>
      <c r="AA26" s="78"/>
      <c r="AB26" s="78"/>
      <c r="AC26" s="82">
        <v>6</v>
      </c>
      <c r="AE26" s="91"/>
      <c r="AF26" s="92"/>
    </row>
    <row r="27" spans="1:32" ht="9" customHeight="1" x14ac:dyDescent="0.2">
      <c r="A27" s="78">
        <f>Лист2!A28</f>
        <v>26</v>
      </c>
      <c r="B27" s="78" t="str">
        <f>Лист2!B28</f>
        <v>40х20х1,5</v>
      </c>
      <c r="C27" s="77"/>
      <c r="D27" s="78">
        <v>288</v>
      </c>
      <c r="E27" s="78">
        <v>294</v>
      </c>
      <c r="F27" s="78">
        <v>216</v>
      </c>
      <c r="G27" s="78">
        <v>240</v>
      </c>
      <c r="H27" s="78">
        <v>288</v>
      </c>
      <c r="I27" s="78">
        <v>6</v>
      </c>
      <c r="K27" s="78">
        <f>Лист2!F27</f>
        <v>25</v>
      </c>
      <c r="L27" s="78" t="str">
        <f>Лист2!G27</f>
        <v>25х25х1,8</v>
      </c>
      <c r="M27" s="77"/>
      <c r="N27" s="78">
        <v>256</v>
      </c>
      <c r="O27" s="78">
        <v>256</v>
      </c>
      <c r="P27" s="78">
        <v>224</v>
      </c>
      <c r="Q27" s="78">
        <v>256</v>
      </c>
      <c r="R27" s="79">
        <v>216</v>
      </c>
      <c r="S27" s="78">
        <v>6</v>
      </c>
      <c r="T27" s="4"/>
      <c r="U27" s="78">
        <f>Лист2!K17</f>
        <v>15</v>
      </c>
      <c r="V27" s="78" t="str">
        <f>Лист2!L17</f>
        <v>25 (2,0)/ДН 33,7 (2,0)</v>
      </c>
      <c r="W27" s="77"/>
      <c r="X27" s="77">
        <v>217</v>
      </c>
      <c r="Y27" s="78"/>
      <c r="Z27" s="78"/>
      <c r="AA27" s="78"/>
      <c r="AB27" s="78"/>
      <c r="AC27" s="82">
        <v>6</v>
      </c>
      <c r="AE27" s="90" t="s">
        <v>351</v>
      </c>
      <c r="AF27" s="93"/>
    </row>
    <row r="28" spans="1:32" ht="9" customHeight="1" x14ac:dyDescent="0.2">
      <c r="A28" s="78">
        <f>Лист2!A29</f>
        <v>27</v>
      </c>
      <c r="B28" s="78" t="str">
        <f>Лист2!B29</f>
        <v>40х20х1,8</v>
      </c>
      <c r="C28" s="77"/>
      <c r="D28" s="78">
        <v>288</v>
      </c>
      <c r="E28" s="78">
        <v>294</v>
      </c>
      <c r="F28" s="78">
        <v>264</v>
      </c>
      <c r="G28" s="78">
        <v>240</v>
      </c>
      <c r="H28" s="78">
        <v>288</v>
      </c>
      <c r="I28" s="78">
        <v>6</v>
      </c>
      <c r="K28" s="78">
        <f>Лист2!F28</f>
        <v>26</v>
      </c>
      <c r="L28" s="78" t="str">
        <f>Лист2!G28</f>
        <v>25х25х2,0</v>
      </c>
      <c r="M28" s="77"/>
      <c r="N28" s="78">
        <v>256</v>
      </c>
      <c r="O28" s="78">
        <v>256</v>
      </c>
      <c r="P28" s="78">
        <v>224</v>
      </c>
      <c r="Q28" s="78">
        <v>256</v>
      </c>
      <c r="R28" s="79">
        <v>216</v>
      </c>
      <c r="S28" s="78">
        <v>6</v>
      </c>
      <c r="T28" s="4"/>
      <c r="U28" s="78">
        <f>Лист2!K18</f>
        <v>16</v>
      </c>
      <c r="V28" s="78" t="str">
        <f>Лист2!L18</f>
        <v>25 (2,5)</v>
      </c>
      <c r="W28" s="77"/>
      <c r="X28" s="77">
        <v>217</v>
      </c>
      <c r="Y28" s="78"/>
      <c r="Z28" s="78"/>
      <c r="AA28" s="78"/>
      <c r="AB28" s="78"/>
      <c r="AC28" s="82">
        <v>6</v>
      </c>
      <c r="AE28" s="90" t="s">
        <v>352</v>
      </c>
      <c r="AF28" s="93"/>
    </row>
    <row r="29" spans="1:32" ht="9" customHeight="1" x14ac:dyDescent="0.2">
      <c r="A29" s="78">
        <f>Лист2!A30</f>
        <v>28</v>
      </c>
      <c r="B29" s="78" t="str">
        <f>Лист2!B30</f>
        <v>40х20х2,0</v>
      </c>
      <c r="C29" s="77"/>
      <c r="D29" s="78">
        <v>288</v>
      </c>
      <c r="E29" s="78">
        <v>294</v>
      </c>
      <c r="F29" s="78">
        <v>264</v>
      </c>
      <c r="G29" s="78">
        <v>240</v>
      </c>
      <c r="H29" s="78">
        <v>288</v>
      </c>
      <c r="I29" s="78">
        <v>6</v>
      </c>
      <c r="K29" s="78">
        <f>Лист2!F29</f>
        <v>27</v>
      </c>
      <c r="L29" s="78" t="str">
        <f>Лист2!G29</f>
        <v>30х30х0,8</v>
      </c>
      <c r="M29" s="77"/>
      <c r="N29" s="78">
        <v>256</v>
      </c>
      <c r="O29" s="78">
        <v>256</v>
      </c>
      <c r="P29" s="78">
        <v>224</v>
      </c>
      <c r="Q29" s="78">
        <v>256</v>
      </c>
      <c r="R29" s="79">
        <v>216</v>
      </c>
      <c r="S29" s="78">
        <v>6</v>
      </c>
      <c r="T29" s="4"/>
      <c r="U29" s="78">
        <f>Лист2!K19</f>
        <v>17</v>
      </c>
      <c r="V29" s="78" t="str">
        <f>Лист2!L19</f>
        <v>25 (2,8)</v>
      </c>
      <c r="W29" s="77"/>
      <c r="X29" s="77">
        <v>217</v>
      </c>
      <c r="Y29" s="78"/>
      <c r="Z29" s="78"/>
      <c r="AA29" s="78"/>
      <c r="AB29" s="78"/>
      <c r="AC29" s="82">
        <v>6</v>
      </c>
      <c r="AE29" s="90" t="s">
        <v>353</v>
      </c>
      <c r="AF29" s="93"/>
    </row>
    <row r="30" spans="1:32" ht="9" customHeight="1" x14ac:dyDescent="0.2">
      <c r="A30" s="78">
        <f>Лист2!A31</f>
        <v>29</v>
      </c>
      <c r="B30" s="78" t="str">
        <f>Лист2!B31</f>
        <v>40х25х1,0</v>
      </c>
      <c r="C30" s="77"/>
      <c r="D30" s="78">
        <v>240</v>
      </c>
      <c r="E30" s="78">
        <v>224</v>
      </c>
      <c r="F30" s="78"/>
      <c r="G30" s="78"/>
      <c r="H30" s="78"/>
      <c r="I30" s="78">
        <v>6</v>
      </c>
      <c r="K30" s="78">
        <f>Лист2!F30</f>
        <v>28</v>
      </c>
      <c r="L30" s="78" t="str">
        <f>Лист2!G30</f>
        <v>30х30х0,9</v>
      </c>
      <c r="M30" s="77"/>
      <c r="N30" s="78">
        <v>256</v>
      </c>
      <c r="O30" s="78">
        <v>256</v>
      </c>
      <c r="P30" s="78">
        <v>224</v>
      </c>
      <c r="Q30" s="78">
        <v>256</v>
      </c>
      <c r="R30" s="79">
        <v>216</v>
      </c>
      <c r="S30" s="78">
        <v>6</v>
      </c>
      <c r="T30" s="4"/>
      <c r="U30" s="78">
        <f>Лист2!K22</f>
        <v>20</v>
      </c>
      <c r="V30" s="78" t="str">
        <f>Лист2!L22</f>
        <v>32(1,2)/ДН 42 (1,2)</v>
      </c>
      <c r="W30" s="77"/>
      <c r="X30" s="77">
        <v>169</v>
      </c>
      <c r="Y30" s="78"/>
      <c r="Z30" s="78"/>
      <c r="AA30" s="78"/>
      <c r="AB30" s="78"/>
      <c r="AC30" s="82">
        <v>6</v>
      </c>
      <c r="AE30" s="90" t="s">
        <v>223</v>
      </c>
      <c r="AF30" s="93"/>
    </row>
    <row r="31" spans="1:32" ht="9" customHeight="1" x14ac:dyDescent="0.2">
      <c r="A31" s="78">
        <f>Лист2!A32</f>
        <v>30</v>
      </c>
      <c r="B31" s="78" t="str">
        <f>Лист2!B32</f>
        <v>40х25х1,1</v>
      </c>
      <c r="C31" s="77"/>
      <c r="D31" s="78">
        <v>240</v>
      </c>
      <c r="E31" s="78">
        <v>224</v>
      </c>
      <c r="F31" s="78"/>
      <c r="G31" s="78"/>
      <c r="H31" s="78"/>
      <c r="I31" s="78">
        <v>6</v>
      </c>
      <c r="K31" s="78">
        <f>Лист2!F31</f>
        <v>29</v>
      </c>
      <c r="L31" s="78" t="str">
        <f>Лист2!G31</f>
        <v>30х30х1,0</v>
      </c>
      <c r="M31" s="77"/>
      <c r="N31" s="78">
        <v>256</v>
      </c>
      <c r="O31" s="78">
        <v>256</v>
      </c>
      <c r="P31" s="78">
        <v>224</v>
      </c>
      <c r="Q31" s="78">
        <v>256</v>
      </c>
      <c r="R31" s="79">
        <v>216</v>
      </c>
      <c r="S31" s="78">
        <v>6</v>
      </c>
      <c r="T31" s="4"/>
      <c r="U31" s="78">
        <f>Лист2!K23</f>
        <v>21</v>
      </c>
      <c r="V31" s="78" t="str">
        <f>Лист2!L23</f>
        <v>32 (1,5)/ДН 42 (1,5)</v>
      </c>
      <c r="W31" s="77"/>
      <c r="X31" s="77">
        <v>169</v>
      </c>
      <c r="Y31" s="78"/>
      <c r="Z31" s="78"/>
      <c r="AA31" s="78"/>
      <c r="AB31" s="78"/>
      <c r="AC31" s="82">
        <v>6</v>
      </c>
      <c r="AE31" s="90" t="s">
        <v>354</v>
      </c>
      <c r="AF31" s="93"/>
    </row>
    <row r="32" spans="1:32" ht="9" customHeight="1" x14ac:dyDescent="0.2">
      <c r="A32" s="78">
        <f>Лист2!A33</f>
        <v>31</v>
      </c>
      <c r="B32" s="78" t="str">
        <f>Лист2!B33</f>
        <v>40х25х1,2</v>
      </c>
      <c r="C32" s="77"/>
      <c r="D32" s="78">
        <v>240</v>
      </c>
      <c r="E32" s="78">
        <v>224</v>
      </c>
      <c r="F32" s="78">
        <v>180</v>
      </c>
      <c r="G32" s="78"/>
      <c r="H32" s="78"/>
      <c r="I32" s="78">
        <v>6</v>
      </c>
      <c r="K32" s="78">
        <f>Лист2!F32</f>
        <v>30</v>
      </c>
      <c r="L32" s="78" t="str">
        <f>Лист2!G32</f>
        <v>30х30х1,1</v>
      </c>
      <c r="M32" s="77"/>
      <c r="N32" s="78">
        <v>256</v>
      </c>
      <c r="O32" s="78">
        <v>256</v>
      </c>
      <c r="P32" s="78">
        <v>224</v>
      </c>
      <c r="Q32" s="78">
        <v>256</v>
      </c>
      <c r="R32" s="79">
        <v>216</v>
      </c>
      <c r="S32" s="78">
        <v>6</v>
      </c>
      <c r="T32" s="4"/>
      <c r="U32" s="78">
        <f>Лист2!K24</f>
        <v>22</v>
      </c>
      <c r="V32" s="78" t="str">
        <f>Лист2!L24</f>
        <v>32 (1,8)/ДН 42 (1,8)</v>
      </c>
      <c r="W32" s="77"/>
      <c r="X32" s="77">
        <v>169</v>
      </c>
      <c r="Y32" s="77"/>
      <c r="Z32" s="78"/>
      <c r="AA32" s="78"/>
      <c r="AB32" s="78"/>
      <c r="AC32" s="82">
        <v>6</v>
      </c>
      <c r="AE32" s="90" t="s">
        <v>355</v>
      </c>
      <c r="AF32" s="93"/>
    </row>
    <row r="33" spans="1:32" ht="9" customHeight="1" x14ac:dyDescent="0.2">
      <c r="A33" s="78">
        <f>Лист2!A34</f>
        <v>32</v>
      </c>
      <c r="B33" s="78" t="str">
        <f>Лист2!B34</f>
        <v>40х25х1,5</v>
      </c>
      <c r="C33" s="77"/>
      <c r="D33" s="78">
        <v>240</v>
      </c>
      <c r="E33" s="78">
        <v>224</v>
      </c>
      <c r="F33" s="78">
        <v>180</v>
      </c>
      <c r="G33" s="78"/>
      <c r="H33" s="78"/>
      <c r="I33" s="78">
        <v>6</v>
      </c>
      <c r="K33" s="78">
        <f>Лист2!F33</f>
        <v>31</v>
      </c>
      <c r="L33" s="78" t="str">
        <f>Лист2!G33</f>
        <v>30х30х1,2</v>
      </c>
      <c r="M33" s="77"/>
      <c r="N33" s="78">
        <v>256</v>
      </c>
      <c r="O33" s="78">
        <v>256</v>
      </c>
      <c r="P33" s="78">
        <v>224</v>
      </c>
      <c r="Q33" s="78">
        <v>256</v>
      </c>
      <c r="R33" s="79">
        <v>216</v>
      </c>
      <c r="S33" s="78">
        <v>6</v>
      </c>
      <c r="T33" s="4"/>
      <c r="U33" s="78">
        <f>Лист2!K25</f>
        <v>23</v>
      </c>
      <c r="V33" s="78" t="str">
        <f>Лист2!L25</f>
        <v>32 (2,0)/ДН 42 (2,0)</v>
      </c>
      <c r="W33" s="77"/>
      <c r="X33" s="77">
        <v>169</v>
      </c>
      <c r="Y33" s="77"/>
      <c r="Z33" s="78"/>
      <c r="AA33" s="78"/>
      <c r="AB33" s="78"/>
      <c r="AC33" s="82">
        <v>6</v>
      </c>
      <c r="AE33" s="90" t="s">
        <v>356</v>
      </c>
      <c r="AF33" s="93"/>
    </row>
    <row r="34" spans="1:32" ht="9" customHeight="1" x14ac:dyDescent="0.2">
      <c r="A34" s="78">
        <f>Лист2!A35</f>
        <v>33</v>
      </c>
      <c r="B34" s="78" t="str">
        <f>Лист2!B35</f>
        <v>40х25х1,7</v>
      </c>
      <c r="C34" s="77"/>
      <c r="D34" s="78"/>
      <c r="E34" s="78">
        <v>224</v>
      </c>
      <c r="F34" s="78"/>
      <c r="G34" s="78"/>
      <c r="H34" s="78"/>
      <c r="I34" s="78">
        <v>6</v>
      </c>
      <c r="K34" s="78">
        <f>Лист2!F34</f>
        <v>32</v>
      </c>
      <c r="L34" s="78" t="str">
        <f>Лист2!G34</f>
        <v>30х30х1,4</v>
      </c>
      <c r="M34" s="77"/>
      <c r="N34" s="78">
        <v>256</v>
      </c>
      <c r="O34" s="78">
        <v>256</v>
      </c>
      <c r="P34" s="78">
        <v>224</v>
      </c>
      <c r="Q34" s="78">
        <v>256</v>
      </c>
      <c r="R34" s="79">
        <v>216</v>
      </c>
      <c r="S34" s="78">
        <v>6</v>
      </c>
      <c r="T34" s="4"/>
      <c r="U34" s="78">
        <f>Лист2!K26</f>
        <v>24</v>
      </c>
      <c r="V34" s="78" t="str">
        <f>Лист2!L26</f>
        <v>32 (2,5)/ДН 42 (2,5)</v>
      </c>
      <c r="W34" s="77"/>
      <c r="X34" s="77">
        <v>169</v>
      </c>
      <c r="Y34" s="77"/>
      <c r="Z34" s="78"/>
      <c r="AA34" s="78"/>
      <c r="AB34" s="78"/>
      <c r="AC34" s="82">
        <v>6</v>
      </c>
      <c r="AE34" s="90" t="s">
        <v>357</v>
      </c>
      <c r="AF34" s="93"/>
    </row>
    <row r="35" spans="1:32" ht="9" customHeight="1" x14ac:dyDescent="0.2">
      <c r="A35" s="78">
        <f>Лист2!A36</f>
        <v>34</v>
      </c>
      <c r="B35" s="78" t="str">
        <f>Лист2!B36</f>
        <v>40х25х1,8</v>
      </c>
      <c r="C35" s="77"/>
      <c r="D35" s="78"/>
      <c r="E35" s="78">
        <v>224</v>
      </c>
      <c r="F35" s="78"/>
      <c r="G35" s="78"/>
      <c r="H35" s="78"/>
      <c r="I35" s="78">
        <v>6</v>
      </c>
      <c r="K35" s="78">
        <f>Лист2!F35</f>
        <v>33</v>
      </c>
      <c r="L35" s="78" t="str">
        <f>Лист2!G35</f>
        <v>30х30х1,5</v>
      </c>
      <c r="M35" s="77"/>
      <c r="N35" s="78">
        <v>256</v>
      </c>
      <c r="O35" s="78">
        <v>256</v>
      </c>
      <c r="P35" s="78">
        <v>224</v>
      </c>
      <c r="Q35" s="78">
        <v>256</v>
      </c>
      <c r="R35" s="79">
        <v>216</v>
      </c>
      <c r="S35" s="78">
        <v>6</v>
      </c>
      <c r="T35" s="4"/>
      <c r="U35" s="78">
        <f>Лист2!K27</f>
        <v>25</v>
      </c>
      <c r="V35" s="78" t="str">
        <f>Лист2!L27</f>
        <v>32 (2,8)/ДН 42 (2,8)</v>
      </c>
      <c r="W35" s="77"/>
      <c r="X35" s="77">
        <v>169</v>
      </c>
      <c r="Y35" s="78"/>
      <c r="Z35" s="78"/>
      <c r="AA35" s="78"/>
      <c r="AB35" s="78"/>
      <c r="AC35" s="82">
        <v>6</v>
      </c>
      <c r="AE35" s="90" t="s">
        <v>358</v>
      </c>
      <c r="AF35" s="93"/>
    </row>
    <row r="36" spans="1:32" ht="9" customHeight="1" x14ac:dyDescent="0.2">
      <c r="A36" s="78">
        <f>Лист2!A37</f>
        <v>35</v>
      </c>
      <c r="B36" s="78" t="str">
        <f>Лист2!B37</f>
        <v>40х25х2,0</v>
      </c>
      <c r="C36" s="77"/>
      <c r="D36" s="78"/>
      <c r="E36" s="78">
        <v>224</v>
      </c>
      <c r="F36" s="78"/>
      <c r="G36" s="78"/>
      <c r="H36" s="78"/>
      <c r="I36" s="78">
        <v>6</v>
      </c>
      <c r="K36" s="78">
        <f>Лист2!F36</f>
        <v>34</v>
      </c>
      <c r="L36" s="78" t="str">
        <f>Лист2!G36</f>
        <v>30х30х1,8</v>
      </c>
      <c r="M36" s="77">
        <v>144</v>
      </c>
      <c r="N36" s="77">
        <v>144</v>
      </c>
      <c r="O36" s="78">
        <v>180</v>
      </c>
      <c r="P36" s="78">
        <v>132</v>
      </c>
      <c r="Q36" s="78"/>
      <c r="R36" s="77">
        <v>140</v>
      </c>
      <c r="S36" s="78">
        <v>6</v>
      </c>
      <c r="T36" s="4"/>
      <c r="U36" s="78">
        <f>Лист2!K28</f>
        <v>26</v>
      </c>
      <c r="V36" s="78" t="str">
        <f>Лист2!L28</f>
        <v>32 (3,0)/ДН 42 (3,0)</v>
      </c>
      <c r="W36" s="77"/>
      <c r="X36" s="77">
        <v>169</v>
      </c>
      <c r="Y36" s="77"/>
      <c r="Z36" s="78"/>
      <c r="AA36" s="78"/>
      <c r="AB36" s="78"/>
      <c r="AC36" s="82">
        <v>6</v>
      </c>
      <c r="AE36" s="90" t="s">
        <v>359</v>
      </c>
      <c r="AF36" s="93"/>
    </row>
    <row r="37" spans="1:32" ht="9" customHeight="1" x14ac:dyDescent="0.2">
      <c r="A37" s="78">
        <f>Лист2!A38</f>
        <v>36</v>
      </c>
      <c r="B37" s="78" t="str">
        <f>Лист2!B38</f>
        <v>40х30х1,5</v>
      </c>
      <c r="C37" s="77"/>
      <c r="D37" s="78"/>
      <c r="E37" s="78">
        <v>192</v>
      </c>
      <c r="F37" s="78"/>
      <c r="G37" s="78"/>
      <c r="H37" s="78"/>
      <c r="I37" s="78">
        <v>6</v>
      </c>
      <c r="K37" s="78">
        <f>Лист2!F37</f>
        <v>35</v>
      </c>
      <c r="L37" s="78" t="str">
        <f>Лист2!G37</f>
        <v>30х30х2,0</v>
      </c>
      <c r="M37" s="77">
        <v>144</v>
      </c>
      <c r="N37" s="77">
        <v>144</v>
      </c>
      <c r="O37" s="78">
        <v>180</v>
      </c>
      <c r="P37" s="78">
        <v>132</v>
      </c>
      <c r="Q37" s="78"/>
      <c r="R37" s="77">
        <v>140</v>
      </c>
      <c r="S37" s="78">
        <v>6</v>
      </c>
      <c r="T37" s="4"/>
      <c r="U37" s="78">
        <f>Лист2!K31</f>
        <v>29</v>
      </c>
      <c r="V37" s="78" t="str">
        <f>Лист2!L31</f>
        <v>40 (1,5)/ДН 48 (1,5)</v>
      </c>
      <c r="W37" s="77"/>
      <c r="X37" s="77">
        <v>127</v>
      </c>
      <c r="Y37" s="77"/>
      <c r="Z37" s="78"/>
      <c r="AA37" s="78"/>
      <c r="AB37" s="78"/>
      <c r="AC37" s="82">
        <v>6</v>
      </c>
      <c r="AE37" s="90" t="s">
        <v>360</v>
      </c>
      <c r="AF37" s="93"/>
    </row>
    <row r="38" spans="1:32" ht="9" customHeight="1" x14ac:dyDescent="0.2">
      <c r="A38" s="78">
        <f>Лист2!A39</f>
        <v>37</v>
      </c>
      <c r="B38" s="78" t="str">
        <f>Лист2!B39</f>
        <v>40х30х1,8</v>
      </c>
      <c r="C38" s="77"/>
      <c r="D38" s="78"/>
      <c r="E38" s="78">
        <v>192</v>
      </c>
      <c r="F38" s="78"/>
      <c r="G38" s="78"/>
      <c r="H38" s="78"/>
      <c r="I38" s="78">
        <v>6</v>
      </c>
      <c r="K38" s="78">
        <f>Лист2!F38</f>
        <v>36</v>
      </c>
      <c r="L38" s="78" t="str">
        <f>Лист2!G38</f>
        <v>40х40х1,0</v>
      </c>
      <c r="M38" s="77">
        <v>144</v>
      </c>
      <c r="N38" s="77">
        <v>144</v>
      </c>
      <c r="O38" s="78">
        <v>180</v>
      </c>
      <c r="P38" s="78">
        <v>132</v>
      </c>
      <c r="Q38" s="78"/>
      <c r="R38" s="77">
        <v>140</v>
      </c>
      <c r="S38" s="78">
        <v>6</v>
      </c>
      <c r="T38" s="4"/>
      <c r="U38" s="78">
        <f>Лист2!K32</f>
        <v>30</v>
      </c>
      <c r="V38" s="78" t="str">
        <f>Лист2!L32</f>
        <v>40 (1,7)/ДН 48 (1,7)</v>
      </c>
      <c r="W38" s="77"/>
      <c r="X38" s="77">
        <v>127</v>
      </c>
      <c r="Y38" s="77"/>
      <c r="Z38" s="78"/>
      <c r="AA38" s="78"/>
      <c r="AB38" s="78"/>
      <c r="AC38" s="78">
        <v>6</v>
      </c>
      <c r="AE38" s="90" t="s">
        <v>361</v>
      </c>
      <c r="AF38" s="93"/>
    </row>
    <row r="39" spans="1:32" ht="9" customHeight="1" x14ac:dyDescent="0.2">
      <c r="A39" s="78">
        <f>Лист2!A40</f>
        <v>38</v>
      </c>
      <c r="B39" s="78" t="str">
        <f>Лист2!B40</f>
        <v>40х30х2,0</v>
      </c>
      <c r="C39" s="77"/>
      <c r="D39" s="78"/>
      <c r="E39" s="78">
        <v>192</v>
      </c>
      <c r="F39" s="78"/>
      <c r="G39" s="78"/>
      <c r="H39" s="78"/>
      <c r="I39" s="78">
        <v>6</v>
      </c>
      <c r="K39" s="78">
        <f>Лист2!F39</f>
        <v>37</v>
      </c>
      <c r="L39" s="78" t="str">
        <f>Лист2!G39</f>
        <v>40х40х1,1</v>
      </c>
      <c r="M39" s="77">
        <v>144</v>
      </c>
      <c r="N39" s="77">
        <v>144</v>
      </c>
      <c r="O39" s="78">
        <v>180</v>
      </c>
      <c r="P39" s="78">
        <v>132</v>
      </c>
      <c r="Q39" s="78"/>
      <c r="R39" s="77">
        <v>140</v>
      </c>
      <c r="S39" s="78">
        <v>6</v>
      </c>
      <c r="T39" s="4"/>
      <c r="U39" s="78">
        <f>Лист2!K33</f>
        <v>31</v>
      </c>
      <c r="V39" s="78" t="str">
        <f>Лист2!L33</f>
        <v>40 (1,8)/ДН 48 (1,8)</v>
      </c>
      <c r="W39" s="77"/>
      <c r="X39" s="77">
        <v>127</v>
      </c>
      <c r="Y39" s="77"/>
      <c r="Z39" s="78"/>
      <c r="AA39" s="78"/>
      <c r="AB39" s="78"/>
      <c r="AC39" s="78">
        <v>6</v>
      </c>
      <c r="AE39" s="90" t="s">
        <v>362</v>
      </c>
      <c r="AF39" s="93"/>
    </row>
    <row r="40" spans="1:32" ht="9" customHeight="1" x14ac:dyDescent="0.2">
      <c r="A40" s="78">
        <f>Лист2!A41</f>
        <v>39</v>
      </c>
      <c r="B40" s="78" t="str">
        <f>Лист2!B41</f>
        <v>50х10х1,2</v>
      </c>
      <c r="C40" s="77"/>
      <c r="D40" s="78"/>
      <c r="E40" s="78">
        <v>500</v>
      </c>
      <c r="F40" s="78"/>
      <c r="G40" s="78"/>
      <c r="H40" s="78"/>
      <c r="I40" s="78">
        <v>6</v>
      </c>
      <c r="K40" s="78">
        <f>Лист2!F40</f>
        <v>38</v>
      </c>
      <c r="L40" s="78" t="str">
        <f>Лист2!G40</f>
        <v>40х40х1,2</v>
      </c>
      <c r="M40" s="77">
        <v>144</v>
      </c>
      <c r="N40" s="77">
        <v>144</v>
      </c>
      <c r="O40" s="78">
        <v>180</v>
      </c>
      <c r="P40" s="78">
        <v>132</v>
      </c>
      <c r="Q40" s="78"/>
      <c r="R40" s="77">
        <v>140</v>
      </c>
      <c r="S40" s="78">
        <v>6</v>
      </c>
      <c r="T40" s="4"/>
      <c r="U40" s="78">
        <f>Лист2!K34</f>
        <v>32</v>
      </c>
      <c r="V40" s="78" t="str">
        <f>Лист2!L34</f>
        <v>40 (2,0)/ДН 48 (2,0)</v>
      </c>
      <c r="W40" s="77"/>
      <c r="X40" s="77">
        <v>127</v>
      </c>
      <c r="Y40" s="77"/>
      <c r="Z40" s="78"/>
      <c r="AA40" s="78"/>
      <c r="AB40" s="78"/>
      <c r="AC40" s="78">
        <v>6</v>
      </c>
      <c r="AE40" s="90" t="s">
        <v>363</v>
      </c>
      <c r="AF40" s="93"/>
    </row>
    <row r="41" spans="1:32" ht="9" customHeight="1" x14ac:dyDescent="0.2">
      <c r="A41" s="78">
        <f>Лист2!A43</f>
        <v>41</v>
      </c>
      <c r="B41" s="78" t="str">
        <f>Лист2!B43</f>
        <v>50х20х1,5</v>
      </c>
      <c r="C41" s="77"/>
      <c r="D41" s="78"/>
      <c r="E41" s="78">
        <v>192</v>
      </c>
      <c r="F41" s="78"/>
      <c r="G41" s="78"/>
      <c r="H41" s="78"/>
      <c r="I41" s="78">
        <v>6</v>
      </c>
      <c r="K41" s="78">
        <f>Лист2!F41</f>
        <v>39</v>
      </c>
      <c r="L41" s="78" t="str">
        <f>Лист2!G41</f>
        <v>40х40х1,4</v>
      </c>
      <c r="M41" s="77">
        <v>144</v>
      </c>
      <c r="N41" s="77">
        <v>144</v>
      </c>
      <c r="O41" s="78">
        <v>180</v>
      </c>
      <c r="P41" s="78">
        <v>132</v>
      </c>
      <c r="Q41" s="78"/>
      <c r="R41" s="77">
        <v>140</v>
      </c>
      <c r="S41" s="78">
        <v>6</v>
      </c>
      <c r="T41" s="4"/>
      <c r="U41" s="78">
        <f>Лист2!K36</f>
        <v>34</v>
      </c>
      <c r="V41" s="78" t="str">
        <f>Лист2!L36</f>
        <v>40 (2,5)/ДН 48 (2,5)</v>
      </c>
      <c r="W41" s="77"/>
      <c r="X41" s="77">
        <v>127</v>
      </c>
      <c r="Y41" s="78"/>
      <c r="Z41" s="78"/>
      <c r="AA41" s="78"/>
      <c r="AB41" s="78"/>
      <c r="AC41" s="78">
        <v>6</v>
      </c>
      <c r="AE41" s="90" t="s">
        <v>364</v>
      </c>
      <c r="AF41" s="93"/>
    </row>
    <row r="42" spans="1:32" ht="9" customHeight="1" x14ac:dyDescent="0.2">
      <c r="A42" s="78">
        <f>Лист2!A44</f>
        <v>42</v>
      </c>
      <c r="B42" s="78" t="str">
        <f>Лист2!B44</f>
        <v>50х25х1,0</v>
      </c>
      <c r="C42" s="77"/>
      <c r="D42" s="78">
        <v>200</v>
      </c>
      <c r="E42" s="78">
        <v>192</v>
      </c>
      <c r="F42" s="78">
        <v>153</v>
      </c>
      <c r="G42" s="78">
        <v>200</v>
      </c>
      <c r="H42" s="78"/>
      <c r="I42" s="78">
        <v>6</v>
      </c>
      <c r="K42" s="78">
        <f>Лист2!F42</f>
        <v>40</v>
      </c>
      <c r="L42" s="78" t="str">
        <f>Лист2!G42</f>
        <v>40х40х1,5</v>
      </c>
      <c r="M42" s="77">
        <v>144</v>
      </c>
      <c r="N42" s="77">
        <v>144</v>
      </c>
      <c r="O42" s="78">
        <v>180</v>
      </c>
      <c r="P42" s="78">
        <v>132</v>
      </c>
      <c r="Q42" s="78"/>
      <c r="R42" s="77">
        <v>140</v>
      </c>
      <c r="S42" s="78">
        <v>6</v>
      </c>
      <c r="T42" s="4"/>
      <c r="U42" s="78">
        <f>Лист2!K38</f>
        <v>36</v>
      </c>
      <c r="V42" s="78" t="str">
        <f>Лист2!L38</f>
        <v>40 (3,0)/ДН 48 (3,0)</v>
      </c>
      <c r="W42" s="77"/>
      <c r="X42" s="77">
        <v>127</v>
      </c>
      <c r="Y42" s="78"/>
      <c r="Z42" s="78"/>
      <c r="AA42" s="78"/>
      <c r="AB42" s="78"/>
      <c r="AC42" s="78">
        <v>6</v>
      </c>
      <c r="AE42" s="90" t="s">
        <v>365</v>
      </c>
      <c r="AF42" s="93"/>
    </row>
    <row r="43" spans="1:32" ht="9" customHeight="1" x14ac:dyDescent="0.2">
      <c r="A43" s="78">
        <f>Лист2!A45</f>
        <v>43</v>
      </c>
      <c r="B43" s="78" t="str">
        <f>Лист2!B45</f>
        <v>50х25х1,1</v>
      </c>
      <c r="C43" s="77"/>
      <c r="D43" s="78">
        <v>200</v>
      </c>
      <c r="E43" s="78">
        <v>192</v>
      </c>
      <c r="F43" s="78">
        <v>153</v>
      </c>
      <c r="G43" s="78">
        <v>200</v>
      </c>
      <c r="H43" s="78"/>
      <c r="I43" s="78">
        <v>6</v>
      </c>
      <c r="K43" s="78">
        <f>Лист2!F44</f>
        <v>42</v>
      </c>
      <c r="L43" s="78" t="str">
        <f>Лист2!G44</f>
        <v>40х40х1,8</v>
      </c>
      <c r="M43" s="77">
        <v>144</v>
      </c>
      <c r="N43" s="77">
        <v>144</v>
      </c>
      <c r="O43" s="78">
        <v>180</v>
      </c>
      <c r="P43" s="78">
        <v>132</v>
      </c>
      <c r="Q43" s="78"/>
      <c r="R43" s="77">
        <v>140</v>
      </c>
      <c r="S43" s="78">
        <v>6</v>
      </c>
      <c r="T43" s="4"/>
      <c r="U43" s="78">
        <f>Лист2!K39</f>
        <v>37</v>
      </c>
      <c r="V43" s="78" t="str">
        <f>Лист2!L39</f>
        <v>40 (3,5)/ДН 48 (3,5)</v>
      </c>
      <c r="W43" s="77"/>
      <c r="X43" s="77">
        <v>127</v>
      </c>
      <c r="Y43" s="78"/>
      <c r="Z43" s="78"/>
      <c r="AA43" s="78"/>
      <c r="AB43" s="78"/>
      <c r="AC43" s="78">
        <v>6</v>
      </c>
      <c r="AE43" s="92"/>
      <c r="AF43" s="94"/>
    </row>
    <row r="44" spans="1:32" ht="9" customHeight="1" x14ac:dyDescent="0.2">
      <c r="A44" s="78">
        <f>Лист2!A46</f>
        <v>44</v>
      </c>
      <c r="B44" s="78" t="str">
        <f>Лист2!B46</f>
        <v>50х25х1,2</v>
      </c>
      <c r="C44" s="77"/>
      <c r="D44" s="78">
        <v>200</v>
      </c>
      <c r="E44" s="78">
        <v>192</v>
      </c>
      <c r="F44" s="78">
        <v>153</v>
      </c>
      <c r="G44" s="78">
        <v>200</v>
      </c>
      <c r="H44" s="78"/>
      <c r="I44" s="78">
        <v>6</v>
      </c>
      <c r="K44" s="78">
        <f>Лист2!F45</f>
        <v>43</v>
      </c>
      <c r="L44" s="78" t="str">
        <f>Лист2!G45</f>
        <v>40х40х2,0</v>
      </c>
      <c r="M44" s="77">
        <v>144</v>
      </c>
      <c r="N44" s="77">
        <v>144</v>
      </c>
      <c r="O44" s="78">
        <v>180</v>
      </c>
      <c r="P44" s="78">
        <v>132</v>
      </c>
      <c r="Q44" s="78"/>
      <c r="R44" s="77">
        <v>140</v>
      </c>
      <c r="S44" s="78">
        <v>6</v>
      </c>
      <c r="T44" s="4"/>
      <c r="U44" s="78">
        <f>Лист2!K40</f>
        <v>38</v>
      </c>
      <c r="V44" s="78" t="str">
        <f>Лист2!L40</f>
        <v>40 (4,0)/ДН 48 (4,0)</v>
      </c>
      <c r="W44" s="77"/>
      <c r="X44" s="77">
        <v>127</v>
      </c>
      <c r="Y44" s="78"/>
      <c r="Z44" s="78"/>
      <c r="AA44" s="78"/>
      <c r="AB44" s="78"/>
      <c r="AC44" s="78">
        <v>6</v>
      </c>
      <c r="AE44" s="90" t="s">
        <v>609</v>
      </c>
      <c r="AF44" s="93">
        <v>795</v>
      </c>
    </row>
    <row r="45" spans="1:32" ht="9" customHeight="1" x14ac:dyDescent="0.2">
      <c r="A45" s="78">
        <f>Лист2!A47</f>
        <v>45</v>
      </c>
      <c r="B45" s="78" t="str">
        <f>Лист2!B47</f>
        <v>50х25х1,4</v>
      </c>
      <c r="C45" s="77"/>
      <c r="D45" s="78">
        <v>200</v>
      </c>
      <c r="E45" s="78">
        <v>192</v>
      </c>
      <c r="F45" s="78">
        <v>153</v>
      </c>
      <c r="G45" s="78">
        <v>200</v>
      </c>
      <c r="H45" s="78"/>
      <c r="I45" s="78">
        <v>6</v>
      </c>
      <c r="K45" s="78">
        <f>Лист2!F46</f>
        <v>44</v>
      </c>
      <c r="L45" s="78" t="str">
        <f>Лист2!G46</f>
        <v>40х40х2,5</v>
      </c>
      <c r="M45" s="77">
        <v>144</v>
      </c>
      <c r="N45" s="77">
        <v>144</v>
      </c>
      <c r="O45" s="78">
        <v>180</v>
      </c>
      <c r="P45" s="78">
        <v>132</v>
      </c>
      <c r="Q45" s="78"/>
      <c r="R45" s="77">
        <v>140</v>
      </c>
      <c r="S45" s="78">
        <v>6</v>
      </c>
      <c r="T45" s="4"/>
      <c r="U45" s="78">
        <f>Лист2!K41</f>
        <v>39</v>
      </c>
      <c r="V45" s="78" t="str">
        <f>Лист2!L41</f>
        <v>57 (1,5)</v>
      </c>
      <c r="W45" s="77"/>
      <c r="X45" s="77">
        <v>91</v>
      </c>
      <c r="Y45" s="78">
        <v>76</v>
      </c>
      <c r="Z45" s="78"/>
      <c r="AA45" s="78"/>
      <c r="AB45" s="78"/>
      <c r="AC45" s="78">
        <v>6</v>
      </c>
      <c r="AE45" s="90" t="s">
        <v>610</v>
      </c>
      <c r="AF45" s="93">
        <v>610</v>
      </c>
    </row>
    <row r="46" spans="1:32" ht="9" customHeight="1" x14ac:dyDescent="0.2">
      <c r="A46" s="78">
        <f>Лист2!A48</f>
        <v>46</v>
      </c>
      <c r="B46" s="78" t="str">
        <f>Лист2!B48</f>
        <v>50х25х1,5</v>
      </c>
      <c r="C46" s="77"/>
      <c r="D46" s="78">
        <v>200</v>
      </c>
      <c r="E46" s="78">
        <v>192</v>
      </c>
      <c r="F46" s="78">
        <v>153</v>
      </c>
      <c r="G46" s="78">
        <v>200</v>
      </c>
      <c r="H46" s="78"/>
      <c r="I46" s="78">
        <v>6</v>
      </c>
      <c r="K46" s="78">
        <f>Лист2!F47</f>
        <v>45</v>
      </c>
      <c r="L46" s="78" t="str">
        <f>Лист2!G47</f>
        <v>40х40х2,8</v>
      </c>
      <c r="M46" s="77">
        <v>144</v>
      </c>
      <c r="N46" s="77">
        <v>144</v>
      </c>
      <c r="O46" s="78">
        <v>180</v>
      </c>
      <c r="P46" s="78">
        <v>132</v>
      </c>
      <c r="Q46" s="78"/>
      <c r="R46" s="77">
        <v>140</v>
      </c>
      <c r="S46" s="78">
        <v>6</v>
      </c>
      <c r="T46" s="4"/>
      <c r="U46" s="78">
        <f>Лист2!K42</f>
        <v>40</v>
      </c>
      <c r="V46" s="78" t="str">
        <f>Лист2!L42</f>
        <v>57 (1,8)</v>
      </c>
      <c r="W46" s="77"/>
      <c r="X46" s="77">
        <v>91</v>
      </c>
      <c r="Y46" s="78">
        <v>76</v>
      </c>
      <c r="Z46" s="78"/>
      <c r="AA46" s="78"/>
      <c r="AB46" s="78"/>
      <c r="AC46" s="78">
        <v>6</v>
      </c>
      <c r="AE46" s="90" t="s">
        <v>611</v>
      </c>
      <c r="AF46" s="93">
        <v>435</v>
      </c>
    </row>
    <row r="47" spans="1:32" ht="9" customHeight="1" x14ac:dyDescent="0.2">
      <c r="A47" s="78">
        <f>Лист2!A50</f>
        <v>48</v>
      </c>
      <c r="B47" s="78" t="str">
        <f>Лист2!B50</f>
        <v>50х25х1,8</v>
      </c>
      <c r="C47" s="77"/>
      <c r="D47" s="78">
        <v>200</v>
      </c>
      <c r="E47" s="78">
        <v>192</v>
      </c>
      <c r="F47" s="78">
        <v>153</v>
      </c>
      <c r="G47" s="78">
        <v>200</v>
      </c>
      <c r="H47" s="78"/>
      <c r="I47" s="78">
        <v>6</v>
      </c>
      <c r="K47" s="78">
        <f>Лист2!F48</f>
        <v>46</v>
      </c>
      <c r="L47" s="78" t="str">
        <f>Лист2!G48</f>
        <v>40х40х3,0</v>
      </c>
      <c r="M47" s="77">
        <v>144</v>
      </c>
      <c r="N47" s="77">
        <v>144</v>
      </c>
      <c r="O47" s="78">
        <v>180</v>
      </c>
      <c r="P47" s="78">
        <v>132</v>
      </c>
      <c r="Q47" s="78"/>
      <c r="R47" s="77">
        <v>140</v>
      </c>
      <c r="S47" s="78">
        <v>6</v>
      </c>
      <c r="T47" s="4"/>
      <c r="U47" s="78">
        <f>Лист2!K43</f>
        <v>41</v>
      </c>
      <c r="V47" s="78" t="str">
        <f>Лист2!L43</f>
        <v>57 (2,0)</v>
      </c>
      <c r="W47" s="77"/>
      <c r="X47" s="77">
        <v>91</v>
      </c>
      <c r="Y47" s="78">
        <v>76</v>
      </c>
      <c r="Z47" s="78"/>
      <c r="AA47" s="78"/>
      <c r="AB47" s="78"/>
      <c r="AC47" s="78">
        <v>6</v>
      </c>
      <c r="AE47" s="90" t="s">
        <v>612</v>
      </c>
      <c r="AF47" s="93">
        <v>340</v>
      </c>
    </row>
    <row r="48" spans="1:32" ht="9" customHeight="1" x14ac:dyDescent="0.2">
      <c r="A48" s="78">
        <f>Лист2!A51</f>
        <v>49</v>
      </c>
      <c r="B48" s="78" t="str">
        <f>Лист2!B51</f>
        <v>50х25х2,0</v>
      </c>
      <c r="C48" s="77"/>
      <c r="D48" s="78">
        <v>200</v>
      </c>
      <c r="E48" s="78">
        <v>192</v>
      </c>
      <c r="F48" s="78">
        <v>153</v>
      </c>
      <c r="G48" s="78">
        <v>200</v>
      </c>
      <c r="H48" s="78"/>
      <c r="I48" s="78">
        <v>6</v>
      </c>
      <c r="K48" s="78">
        <f>Лист2!F49</f>
        <v>47</v>
      </c>
      <c r="L48" s="78" t="str">
        <f>Лист2!G49</f>
        <v>40х40х4,0</v>
      </c>
      <c r="M48" s="77">
        <v>100</v>
      </c>
      <c r="N48" s="77">
        <v>100</v>
      </c>
      <c r="O48" s="78">
        <v>156</v>
      </c>
      <c r="P48" s="77">
        <v>100</v>
      </c>
      <c r="Q48" s="78"/>
      <c r="R48" s="79"/>
      <c r="S48" s="78">
        <v>6</v>
      </c>
      <c r="T48" s="4"/>
      <c r="U48" s="78">
        <f>Лист2!K44</f>
        <v>42</v>
      </c>
      <c r="V48" s="78" t="str">
        <f>Лист2!L44</f>
        <v>57 (2,5)</v>
      </c>
      <c r="W48" s="77"/>
      <c r="X48" s="77">
        <v>91</v>
      </c>
      <c r="Y48" s="77">
        <v>76</v>
      </c>
      <c r="Z48" s="78"/>
      <c r="AA48" s="78"/>
      <c r="AB48" s="78"/>
      <c r="AC48" s="78">
        <v>6</v>
      </c>
      <c r="AE48" s="90" t="s">
        <v>613</v>
      </c>
      <c r="AF48" s="93"/>
    </row>
    <row r="49" spans="1:32" ht="9" customHeight="1" x14ac:dyDescent="0.2">
      <c r="A49" s="78">
        <f>Лист2!A52</f>
        <v>50</v>
      </c>
      <c r="B49" s="78" t="str">
        <f>Лист2!B52</f>
        <v>50х25х2,5</v>
      </c>
      <c r="C49" s="77">
        <v>108</v>
      </c>
      <c r="D49" s="78">
        <v>200</v>
      </c>
      <c r="E49" s="78">
        <v>192</v>
      </c>
      <c r="F49" s="78">
        <v>153</v>
      </c>
      <c r="G49" s="78">
        <v>200</v>
      </c>
      <c r="H49" s="78"/>
      <c r="I49" s="78">
        <v>6</v>
      </c>
      <c r="K49" s="78">
        <f>Лист2!F50</f>
        <v>48</v>
      </c>
      <c r="L49" s="78" t="str">
        <f>Лист2!G50</f>
        <v>50х50х1,4</v>
      </c>
      <c r="M49" s="77">
        <v>100</v>
      </c>
      <c r="N49" s="77">
        <v>100</v>
      </c>
      <c r="O49" s="78">
        <v>156</v>
      </c>
      <c r="P49" s="77">
        <v>100</v>
      </c>
      <c r="Q49" s="78"/>
      <c r="R49" s="79"/>
      <c r="S49" s="78">
        <v>6</v>
      </c>
      <c r="T49" s="4"/>
      <c r="U49" s="78">
        <f>Лист2!K46</f>
        <v>44</v>
      </c>
      <c r="V49" s="78" t="str">
        <f>Лист2!L46</f>
        <v>57 (3,0)</v>
      </c>
      <c r="W49" s="77"/>
      <c r="X49" s="77">
        <v>91</v>
      </c>
      <c r="Y49" s="78">
        <v>76</v>
      </c>
      <c r="Z49" s="78"/>
      <c r="AA49" s="78"/>
      <c r="AB49" s="78"/>
      <c r="AC49" s="78">
        <v>6</v>
      </c>
      <c r="AE49" s="90" t="s">
        <v>614</v>
      </c>
      <c r="AF49" s="93"/>
    </row>
    <row r="50" spans="1:32" ht="9" customHeight="1" x14ac:dyDescent="0.2">
      <c r="A50" s="78">
        <f>Лист2!A53</f>
        <v>51</v>
      </c>
      <c r="B50" s="78" t="str">
        <f>Лист2!B53</f>
        <v>50х30х1,0</v>
      </c>
      <c r="C50" s="77"/>
      <c r="D50" s="78">
        <v>160</v>
      </c>
      <c r="E50" s="78">
        <v>170</v>
      </c>
      <c r="F50" s="78"/>
      <c r="G50" s="78"/>
      <c r="H50" s="78"/>
      <c r="I50" s="78">
        <v>6</v>
      </c>
      <c r="K50" s="78">
        <f>Лист2!F51</f>
        <v>49</v>
      </c>
      <c r="L50" s="78" t="str">
        <f>Лист2!G51</f>
        <v>50х50х1,5</v>
      </c>
      <c r="M50" s="77">
        <v>100</v>
      </c>
      <c r="N50" s="77">
        <v>100</v>
      </c>
      <c r="O50" s="78">
        <v>156</v>
      </c>
      <c r="P50" s="77">
        <v>100</v>
      </c>
      <c r="Q50" s="78"/>
      <c r="R50" s="79"/>
      <c r="S50" s="78">
        <v>6</v>
      </c>
      <c r="T50" s="4"/>
      <c r="U50" s="78">
        <f>Лист2!K47</f>
        <v>45</v>
      </c>
      <c r="V50" s="78" t="str">
        <f>Лист2!L47</f>
        <v>50 (3,5) / ДН 57 (3,5)</v>
      </c>
      <c r="W50" s="77"/>
      <c r="X50" s="77">
        <v>91</v>
      </c>
      <c r="Y50" s="77">
        <v>76</v>
      </c>
      <c r="Z50" s="78"/>
      <c r="AA50" s="78"/>
      <c r="AB50" s="78"/>
      <c r="AC50" s="78">
        <v>6</v>
      </c>
      <c r="AE50" s="90" t="s">
        <v>615</v>
      </c>
      <c r="AF50" s="93"/>
    </row>
    <row r="51" spans="1:32" ht="9" customHeight="1" x14ac:dyDescent="0.2">
      <c r="A51" s="78">
        <f>Лист2!A54</f>
        <v>52</v>
      </c>
      <c r="B51" s="78" t="str">
        <f>Лист2!B54</f>
        <v>50х30х1,2</v>
      </c>
      <c r="C51" s="77"/>
      <c r="D51" s="78">
        <v>160</v>
      </c>
      <c r="E51" s="78">
        <v>170</v>
      </c>
      <c r="F51" s="78"/>
      <c r="G51" s="78"/>
      <c r="H51" s="78"/>
      <c r="I51" s="78">
        <v>6</v>
      </c>
      <c r="K51" s="78">
        <f>Лист2!F52</f>
        <v>50</v>
      </c>
      <c r="L51" s="78" t="str">
        <f>Лист2!G52</f>
        <v>50х50х1,8</v>
      </c>
      <c r="M51" s="77">
        <v>100</v>
      </c>
      <c r="N51" s="77">
        <v>100</v>
      </c>
      <c r="O51" s="78">
        <v>156</v>
      </c>
      <c r="P51" s="77">
        <v>100</v>
      </c>
      <c r="Q51" s="78"/>
      <c r="R51" s="79"/>
      <c r="S51" s="78">
        <v>6</v>
      </c>
      <c r="T51" s="4"/>
      <c r="U51" s="78">
        <f>Лист2!K49</f>
        <v>47</v>
      </c>
      <c r="V51" s="78" t="str">
        <f>Лист2!L49</f>
        <v>50 (2,0)/ДН 60 (2,0)</v>
      </c>
      <c r="W51" s="77"/>
      <c r="X51" s="77"/>
      <c r="Y51" s="78"/>
      <c r="Z51" s="78"/>
      <c r="AA51" s="78"/>
      <c r="AB51" s="78"/>
      <c r="AC51" s="78">
        <v>6</v>
      </c>
      <c r="AE51" s="90" t="s">
        <v>616</v>
      </c>
      <c r="AF51" s="93"/>
    </row>
    <row r="52" spans="1:32" ht="9" customHeight="1" x14ac:dyDescent="0.2">
      <c r="A52" s="78">
        <f>Лист2!A55</f>
        <v>53</v>
      </c>
      <c r="B52" s="78" t="str">
        <f>Лист2!B55</f>
        <v>50х30х1,4</v>
      </c>
      <c r="C52" s="77"/>
      <c r="D52" s="78">
        <v>160</v>
      </c>
      <c r="E52" s="78">
        <v>170</v>
      </c>
      <c r="F52" s="78"/>
      <c r="G52" s="78"/>
      <c r="H52" s="78"/>
      <c r="I52" s="78">
        <v>6</v>
      </c>
      <c r="K52" s="78">
        <f>Лист2!F53</f>
        <v>51</v>
      </c>
      <c r="L52" s="78" t="str">
        <f>Лист2!G53</f>
        <v>50х50х2,0</v>
      </c>
      <c r="M52" s="77">
        <v>100</v>
      </c>
      <c r="N52" s="77">
        <v>100</v>
      </c>
      <c r="O52" s="78">
        <v>156</v>
      </c>
      <c r="P52" s="77">
        <v>100</v>
      </c>
      <c r="Q52" s="78"/>
      <c r="R52" s="79"/>
      <c r="S52" s="78">
        <v>6</v>
      </c>
      <c r="T52" s="4"/>
      <c r="U52" s="78">
        <f>Лист2!K51</f>
        <v>49</v>
      </c>
      <c r="V52" s="78" t="str">
        <f>Лист2!L51</f>
        <v>50 (2,5)/ДН 60 (2,5)</v>
      </c>
      <c r="W52" s="77"/>
      <c r="X52" s="77"/>
      <c r="Y52" s="78"/>
      <c r="Z52" s="78"/>
      <c r="AA52" s="78"/>
      <c r="AB52" s="78"/>
      <c r="AC52" s="78">
        <v>6</v>
      </c>
    </row>
    <row r="53" spans="1:32" ht="9" customHeight="1" x14ac:dyDescent="0.2">
      <c r="A53" s="78">
        <f>Лист2!A56</f>
        <v>54</v>
      </c>
      <c r="B53" s="78" t="str">
        <f>Лист2!B56</f>
        <v>50х30х1,5</v>
      </c>
      <c r="C53" s="77"/>
      <c r="D53" s="78">
        <v>160</v>
      </c>
      <c r="E53" s="78">
        <v>170</v>
      </c>
      <c r="F53" s="78"/>
      <c r="G53" s="78"/>
      <c r="H53" s="78"/>
      <c r="I53" s="78">
        <v>6</v>
      </c>
      <c r="K53" s="78">
        <f>Лист2!F54</f>
        <v>52</v>
      </c>
      <c r="L53" s="78" t="str">
        <f>Лист2!G54</f>
        <v>50х50х2,5</v>
      </c>
      <c r="M53" s="77">
        <v>100</v>
      </c>
      <c r="N53" s="77">
        <v>100</v>
      </c>
      <c r="O53" s="78">
        <v>156</v>
      </c>
      <c r="P53" s="77">
        <v>100</v>
      </c>
      <c r="Q53" s="78"/>
      <c r="R53" s="80"/>
      <c r="S53" s="78">
        <v>6</v>
      </c>
      <c r="T53" s="4"/>
      <c r="U53" s="78">
        <f>Лист2!K52</f>
        <v>50</v>
      </c>
      <c r="V53" s="78" t="str">
        <f>Лист2!L52</f>
        <v>50 (3,0)/ДН 60 (3,0)</v>
      </c>
      <c r="W53" s="77"/>
      <c r="X53" s="77"/>
      <c r="Y53" s="78"/>
      <c r="Z53" s="78"/>
      <c r="AA53" s="78"/>
      <c r="AB53" s="78"/>
      <c r="AC53" s="78">
        <v>6</v>
      </c>
    </row>
    <row r="54" spans="1:32" ht="9" customHeight="1" x14ac:dyDescent="0.2">
      <c r="A54" s="78">
        <f>Лист2!A58</f>
        <v>56</v>
      </c>
      <c r="B54" s="78" t="str">
        <f>Лист2!B58</f>
        <v>50х30х1,8</v>
      </c>
      <c r="C54" s="77"/>
      <c r="D54" s="78">
        <v>160</v>
      </c>
      <c r="E54" s="78">
        <v>170</v>
      </c>
      <c r="F54" s="78"/>
      <c r="G54" s="78"/>
      <c r="H54" s="78"/>
      <c r="I54" s="78">
        <v>6</v>
      </c>
      <c r="K54" s="78">
        <f>Лист2!F55</f>
        <v>53</v>
      </c>
      <c r="L54" s="78" t="str">
        <f>Лист2!G55</f>
        <v>50х50х2,8</v>
      </c>
      <c r="M54" s="77">
        <v>100</v>
      </c>
      <c r="N54" s="77">
        <v>100</v>
      </c>
      <c r="O54" s="78">
        <v>156</v>
      </c>
      <c r="P54" s="77">
        <v>100</v>
      </c>
      <c r="Q54" s="78"/>
      <c r="R54" s="79"/>
      <c r="S54" s="78">
        <v>6</v>
      </c>
      <c r="T54" s="4"/>
      <c r="U54" s="78">
        <f>Лист2!K53</f>
        <v>51</v>
      </c>
      <c r="V54" s="78" t="str">
        <f>Лист2!L53</f>
        <v>76 (1,5)</v>
      </c>
      <c r="W54" s="77"/>
      <c r="X54" s="77">
        <v>61</v>
      </c>
      <c r="Y54" s="78">
        <v>61</v>
      </c>
      <c r="Z54" s="78"/>
      <c r="AA54" s="78"/>
      <c r="AB54" s="78"/>
      <c r="AC54" s="78">
        <v>6</v>
      </c>
    </row>
    <row r="55" spans="1:32" ht="9" customHeight="1" x14ac:dyDescent="0.2">
      <c r="A55" s="78">
        <f>Лист2!A59</f>
        <v>57</v>
      </c>
      <c r="B55" s="78" t="str">
        <f>Лист2!B59</f>
        <v>50х30х2,0</v>
      </c>
      <c r="C55" s="77"/>
      <c r="D55" s="78">
        <v>160</v>
      </c>
      <c r="E55" s="78">
        <v>170</v>
      </c>
      <c r="F55" s="78"/>
      <c r="G55" s="78"/>
      <c r="H55" s="78"/>
      <c r="I55" s="78">
        <v>6</v>
      </c>
      <c r="K55" s="78">
        <f>Лист2!F56</f>
        <v>54</v>
      </c>
      <c r="L55" s="78" t="str">
        <f>Лист2!G56</f>
        <v>50х50х3,0</v>
      </c>
      <c r="M55" s="77">
        <v>100</v>
      </c>
      <c r="N55" s="77">
        <v>100</v>
      </c>
      <c r="O55" s="78">
        <v>156</v>
      </c>
      <c r="P55" s="77">
        <v>100</v>
      </c>
      <c r="Q55" s="78"/>
      <c r="R55" s="79"/>
      <c r="S55" s="78">
        <v>6</v>
      </c>
      <c r="T55" s="4"/>
      <c r="U55" s="78">
        <f>Лист2!K54</f>
        <v>52</v>
      </c>
      <c r="V55" s="78" t="str">
        <f>Лист2!L54</f>
        <v>76 (1,8)</v>
      </c>
      <c r="W55" s="77"/>
      <c r="X55" s="77">
        <v>61</v>
      </c>
      <c r="Y55" s="78">
        <v>61</v>
      </c>
      <c r="Z55" s="78"/>
      <c r="AA55" s="78"/>
      <c r="AB55" s="78"/>
      <c r="AC55" s="78">
        <v>6</v>
      </c>
    </row>
    <row r="56" spans="1:32" ht="9" customHeight="1" x14ac:dyDescent="0.2">
      <c r="A56" s="78">
        <f>Лист2!A60</f>
        <v>58</v>
      </c>
      <c r="B56" s="78" t="str">
        <f>Лист2!B61</f>
        <v>60х30х1,4</v>
      </c>
      <c r="C56" s="77">
        <v>96</v>
      </c>
      <c r="D56" s="78">
        <v>144</v>
      </c>
      <c r="E56" s="78">
        <v>198</v>
      </c>
      <c r="F56" s="78"/>
      <c r="G56" s="78">
        <v>128</v>
      </c>
      <c r="H56" s="78"/>
      <c r="I56" s="78">
        <v>6</v>
      </c>
      <c r="K56" s="78">
        <f>Лист2!F57</f>
        <v>55</v>
      </c>
      <c r="L56" s="78" t="str">
        <f>Лист2!G57</f>
        <v>50х50х3,5</v>
      </c>
      <c r="M56" s="77">
        <v>100</v>
      </c>
      <c r="N56" s="77">
        <v>100</v>
      </c>
      <c r="O56" s="78">
        <v>156</v>
      </c>
      <c r="P56" s="77">
        <v>100</v>
      </c>
      <c r="Q56" s="78"/>
      <c r="R56" s="79"/>
      <c r="S56" s="78">
        <v>6</v>
      </c>
      <c r="T56" s="4"/>
      <c r="U56" s="78">
        <f>Лист2!K55</f>
        <v>53</v>
      </c>
      <c r="V56" s="78" t="str">
        <f>Лист2!L55</f>
        <v>76 (2,0)</v>
      </c>
      <c r="W56" s="77"/>
      <c r="X56" s="77">
        <v>61</v>
      </c>
      <c r="Y56" s="78">
        <v>61</v>
      </c>
      <c r="Z56" s="78"/>
      <c r="AA56" s="78"/>
      <c r="AB56" s="78"/>
      <c r="AC56" s="78">
        <v>6</v>
      </c>
    </row>
    <row r="57" spans="1:32" ht="9" customHeight="1" x14ac:dyDescent="0.2">
      <c r="A57" s="78">
        <f>Лист2!A61</f>
        <v>59</v>
      </c>
      <c r="B57" s="78" t="str">
        <f>Лист2!B62</f>
        <v>60х30х1,5</v>
      </c>
      <c r="C57" s="77">
        <v>96</v>
      </c>
      <c r="D57" s="78">
        <v>144</v>
      </c>
      <c r="E57" s="78">
        <v>198</v>
      </c>
      <c r="F57" s="78"/>
      <c r="G57" s="78">
        <v>128</v>
      </c>
      <c r="H57" s="78"/>
      <c r="I57" s="78">
        <v>6</v>
      </c>
      <c r="K57" s="78">
        <f>Лист2!F58</f>
        <v>56</v>
      </c>
      <c r="L57" s="78" t="str">
        <f>Лист2!G58</f>
        <v>50х50х4,0</v>
      </c>
      <c r="M57" s="77">
        <v>100</v>
      </c>
      <c r="N57" s="77">
        <v>100</v>
      </c>
      <c r="O57" s="78">
        <v>156</v>
      </c>
      <c r="P57" s="77">
        <v>100</v>
      </c>
      <c r="Q57" s="78"/>
      <c r="R57" s="79"/>
      <c r="S57" s="78">
        <v>12</v>
      </c>
      <c r="T57" s="4"/>
      <c r="U57" s="78">
        <f>Лист2!K56</f>
        <v>54</v>
      </c>
      <c r="V57" s="78" t="str">
        <f>Лист2!L56</f>
        <v>76 (2,5)</v>
      </c>
      <c r="W57" s="77"/>
      <c r="X57" s="77">
        <v>61</v>
      </c>
      <c r="Y57" s="78">
        <v>61</v>
      </c>
      <c r="Z57" s="78"/>
      <c r="AA57" s="78"/>
      <c r="AB57" s="78"/>
      <c r="AC57" s="83">
        <v>6</v>
      </c>
    </row>
    <row r="58" spans="1:32" ht="9" customHeight="1" x14ac:dyDescent="0.2">
      <c r="A58" s="78">
        <f>Лист2!A62</f>
        <v>60</v>
      </c>
      <c r="B58" s="78" t="str">
        <f>Лист2!B63</f>
        <v>60х30х1,8</v>
      </c>
      <c r="C58" s="77"/>
      <c r="D58" s="78">
        <v>144</v>
      </c>
      <c r="E58" s="78">
        <v>198</v>
      </c>
      <c r="F58" s="78"/>
      <c r="G58" s="78">
        <v>128</v>
      </c>
      <c r="H58" s="78"/>
      <c r="I58" s="78">
        <v>6</v>
      </c>
      <c r="K58" s="78">
        <f>Лист2!F59</f>
        <v>57</v>
      </c>
      <c r="L58" s="78" t="str">
        <f>Лист2!G59</f>
        <v>60х60х1,5</v>
      </c>
      <c r="M58" s="77">
        <v>90</v>
      </c>
      <c r="N58" s="77">
        <v>90</v>
      </c>
      <c r="O58" s="78">
        <v>110</v>
      </c>
      <c r="P58" s="78"/>
      <c r="Q58" s="78">
        <v>64</v>
      </c>
      <c r="R58" s="79">
        <v>90</v>
      </c>
      <c r="S58" s="78">
        <v>6</v>
      </c>
      <c r="T58" s="4"/>
      <c r="U58" s="78">
        <f>Лист2!K57</f>
        <v>55</v>
      </c>
      <c r="V58" s="78" t="str">
        <f>Лист2!L57</f>
        <v>76 (3,0)</v>
      </c>
      <c r="W58" s="77"/>
      <c r="X58" s="77">
        <v>61</v>
      </c>
      <c r="Y58" s="78">
        <v>61</v>
      </c>
      <c r="Z58" s="78"/>
      <c r="AA58" s="78"/>
      <c r="AB58" s="78"/>
      <c r="AC58" s="84" t="s">
        <v>246</v>
      </c>
    </row>
    <row r="59" spans="1:32" ht="9" customHeight="1" x14ac:dyDescent="0.2">
      <c r="A59" s="78">
        <f>Лист2!A63</f>
        <v>61</v>
      </c>
      <c r="B59" s="78" t="str">
        <f>Лист2!B64</f>
        <v>60х30х2,0</v>
      </c>
      <c r="C59" s="77"/>
      <c r="D59" s="78">
        <v>144</v>
      </c>
      <c r="E59" s="78">
        <v>198</v>
      </c>
      <c r="F59" s="78"/>
      <c r="G59" s="78">
        <v>128</v>
      </c>
      <c r="H59" s="78"/>
      <c r="I59" s="78">
        <v>6</v>
      </c>
      <c r="K59" s="78">
        <f>Лист2!F60</f>
        <v>58</v>
      </c>
      <c r="L59" s="78" t="str">
        <f>Лист2!G60</f>
        <v>60х60х1,7</v>
      </c>
      <c r="M59" s="77">
        <v>90</v>
      </c>
      <c r="N59" s="77">
        <v>90</v>
      </c>
      <c r="O59" s="78">
        <v>110</v>
      </c>
      <c r="P59" s="78"/>
      <c r="Q59" s="78">
        <v>64</v>
      </c>
      <c r="R59" s="79">
        <v>90</v>
      </c>
      <c r="S59" s="78">
        <v>6</v>
      </c>
      <c r="T59" s="4"/>
      <c r="U59" s="78">
        <f>Лист2!K58</f>
        <v>56</v>
      </c>
      <c r="V59" s="78" t="str">
        <f>Лист2!L58</f>
        <v>76 (3,5)</v>
      </c>
      <c r="W59" s="77"/>
      <c r="X59" s="77">
        <v>61</v>
      </c>
      <c r="Y59" s="78">
        <v>61</v>
      </c>
      <c r="Z59" s="78"/>
      <c r="AA59" s="78"/>
      <c r="AB59" s="78"/>
      <c r="AC59" s="84" t="s">
        <v>246</v>
      </c>
    </row>
    <row r="60" spans="1:32" ht="9" customHeight="1" x14ac:dyDescent="0.2">
      <c r="A60" s="78">
        <f>Лист2!A64</f>
        <v>62</v>
      </c>
      <c r="B60" s="78" t="str">
        <f>Лист2!B65</f>
        <v>60х30х2,5</v>
      </c>
      <c r="C60" s="77"/>
      <c r="D60" s="78">
        <v>144</v>
      </c>
      <c r="E60" s="78">
        <v>198</v>
      </c>
      <c r="F60" s="78"/>
      <c r="G60" s="78">
        <v>128</v>
      </c>
      <c r="H60" s="78"/>
      <c r="I60" s="78">
        <v>6</v>
      </c>
      <c r="K60" s="78">
        <f>Лист2!F61</f>
        <v>59</v>
      </c>
      <c r="L60" s="78" t="str">
        <f>Лист2!G61</f>
        <v>60х60х1,8</v>
      </c>
      <c r="M60" s="77">
        <v>90</v>
      </c>
      <c r="N60" s="77">
        <v>90</v>
      </c>
      <c r="O60" s="78">
        <v>110</v>
      </c>
      <c r="P60" s="78"/>
      <c r="Q60" s="78">
        <v>64</v>
      </c>
      <c r="R60" s="79">
        <v>90</v>
      </c>
      <c r="S60" s="78">
        <v>6</v>
      </c>
      <c r="T60" s="95"/>
      <c r="U60" s="78">
        <f>Лист2!K59</f>
        <v>57</v>
      </c>
      <c r="V60" s="78" t="str">
        <f>Лист2!L59</f>
        <v>89 (2,0)</v>
      </c>
      <c r="W60" s="77"/>
      <c r="X60" s="77">
        <v>61</v>
      </c>
      <c r="Y60" s="78">
        <v>44</v>
      </c>
      <c r="Z60" s="78"/>
      <c r="AA60" s="78"/>
      <c r="AB60" s="78"/>
      <c r="AC60" s="84" t="s">
        <v>246</v>
      </c>
    </row>
    <row r="61" spans="1:32" ht="9" customHeight="1" x14ac:dyDescent="0.2">
      <c r="A61" s="78">
        <f>Лист2!A65</f>
        <v>63</v>
      </c>
      <c r="B61" s="78" t="str">
        <f>Лист2!B66</f>
        <v>60х30х2,8</v>
      </c>
      <c r="C61" s="77"/>
      <c r="D61" s="78">
        <v>144</v>
      </c>
      <c r="E61" s="78">
        <v>198</v>
      </c>
      <c r="F61" s="78"/>
      <c r="G61" s="78">
        <v>128</v>
      </c>
      <c r="H61" s="78"/>
      <c r="I61" s="78">
        <v>6</v>
      </c>
      <c r="K61" s="78">
        <f>Лист2!F62</f>
        <v>60</v>
      </c>
      <c r="L61" s="78" t="str">
        <f>Лист2!G62</f>
        <v>60х60х2,0</v>
      </c>
      <c r="M61" s="77">
        <v>90</v>
      </c>
      <c r="N61" s="77">
        <v>90</v>
      </c>
      <c r="O61" s="78">
        <v>110</v>
      </c>
      <c r="P61" s="78"/>
      <c r="Q61" s="78">
        <v>64</v>
      </c>
      <c r="R61" s="79">
        <v>90</v>
      </c>
      <c r="S61" s="78">
        <v>6</v>
      </c>
      <c r="T61" s="95"/>
      <c r="U61" s="78">
        <f>Лист2!K60</f>
        <v>58</v>
      </c>
      <c r="V61" s="78" t="str">
        <f>Лист2!L60</f>
        <v>89 (2,5)</v>
      </c>
      <c r="W61" s="77"/>
      <c r="X61" s="77">
        <v>61</v>
      </c>
      <c r="Y61" s="78">
        <v>44</v>
      </c>
      <c r="Z61" s="78"/>
      <c r="AA61" s="78"/>
      <c r="AB61" s="78"/>
      <c r="AC61" s="84" t="s">
        <v>246</v>
      </c>
    </row>
    <row r="62" spans="1:32" ht="9" customHeight="1" x14ac:dyDescent="0.2">
      <c r="A62" s="78">
        <f>Лист2!A66</f>
        <v>64</v>
      </c>
      <c r="B62" s="78" t="str">
        <f>Лист2!B67</f>
        <v>60х30х3,0</v>
      </c>
      <c r="C62" s="77"/>
      <c r="D62" s="78">
        <v>144</v>
      </c>
      <c r="E62" s="78">
        <v>198</v>
      </c>
      <c r="F62" s="78"/>
      <c r="G62" s="78">
        <v>128</v>
      </c>
      <c r="H62" s="78"/>
      <c r="I62" s="78">
        <v>6</v>
      </c>
      <c r="K62" s="78">
        <f>Лист2!F63</f>
        <v>61</v>
      </c>
      <c r="L62" s="78" t="str">
        <f>Лист2!G63</f>
        <v>60х60х2,5</v>
      </c>
      <c r="M62" s="77">
        <v>90</v>
      </c>
      <c r="N62" s="77">
        <v>90</v>
      </c>
      <c r="O62" s="78">
        <v>110</v>
      </c>
      <c r="P62" s="78"/>
      <c r="Q62" s="78">
        <v>64</v>
      </c>
      <c r="R62" s="79">
        <v>90</v>
      </c>
      <c r="S62" s="87" t="s">
        <v>246</v>
      </c>
      <c r="T62" s="95"/>
      <c r="U62" s="78">
        <f>Лист2!K61</f>
        <v>59</v>
      </c>
      <c r="V62" s="78" t="str">
        <f>Лист2!L61</f>
        <v>89 (3,0)</v>
      </c>
      <c r="W62" s="77"/>
      <c r="X62" s="77">
        <v>61</v>
      </c>
      <c r="Y62" s="78">
        <v>44</v>
      </c>
      <c r="Z62" s="78"/>
      <c r="AA62" s="78"/>
      <c r="AB62" s="78"/>
      <c r="AC62" s="84" t="s">
        <v>246</v>
      </c>
    </row>
    <row r="63" spans="1:32" ht="9" customHeight="1" x14ac:dyDescent="0.2">
      <c r="A63" s="78">
        <f>Лист2!A67</f>
        <v>65</v>
      </c>
      <c r="B63" s="78" t="str">
        <f>Лист2!B68</f>
        <v>60х40х1,4</v>
      </c>
      <c r="C63" s="77"/>
      <c r="D63" s="88">
        <v>108</v>
      </c>
      <c r="E63" s="78">
        <v>165</v>
      </c>
      <c r="F63" s="78"/>
      <c r="G63" s="78">
        <v>96</v>
      </c>
      <c r="H63" s="78">
        <v>108</v>
      </c>
      <c r="I63" s="78">
        <v>6</v>
      </c>
      <c r="K63" s="78">
        <f>Лист2!F64</f>
        <v>62</v>
      </c>
      <c r="L63" s="78" t="str">
        <f>Лист2!G64</f>
        <v>60х60х2,8</v>
      </c>
      <c r="M63" s="77">
        <v>90</v>
      </c>
      <c r="N63" s="77">
        <v>90</v>
      </c>
      <c r="O63" s="78">
        <v>110</v>
      </c>
      <c r="P63" s="78"/>
      <c r="Q63" s="78">
        <v>64</v>
      </c>
      <c r="R63" s="79">
        <v>90</v>
      </c>
      <c r="S63" s="87" t="s">
        <v>246</v>
      </c>
      <c r="T63" s="95"/>
      <c r="U63" s="78">
        <f>Лист2!K62</f>
        <v>60</v>
      </c>
      <c r="V63" s="78" t="str">
        <f>Лист2!L62</f>
        <v>80 (3,5) / 89 (3,5)</v>
      </c>
      <c r="W63" s="78"/>
      <c r="X63" s="77">
        <v>61</v>
      </c>
      <c r="Y63" s="78">
        <v>44</v>
      </c>
      <c r="Z63" s="78"/>
      <c r="AA63" s="78"/>
      <c r="AB63" s="78"/>
      <c r="AC63" s="84" t="s">
        <v>246</v>
      </c>
    </row>
    <row r="64" spans="1:32" ht="9" customHeight="1" x14ac:dyDescent="0.2">
      <c r="A64" s="78">
        <f>Лист2!A68</f>
        <v>66</v>
      </c>
      <c r="B64" s="78" t="str">
        <f>Лист2!B69</f>
        <v>60х40х1,5</v>
      </c>
      <c r="C64" s="77"/>
      <c r="D64" s="88">
        <v>108</v>
      </c>
      <c r="E64" s="78">
        <v>165</v>
      </c>
      <c r="F64" s="78"/>
      <c r="G64" s="78">
        <v>96</v>
      </c>
      <c r="H64" s="78">
        <v>108</v>
      </c>
      <c r="I64" s="78">
        <v>6</v>
      </c>
      <c r="K64" s="78">
        <f>Лист2!F65</f>
        <v>63</v>
      </c>
      <c r="L64" s="78" t="str">
        <f>Лист2!G65</f>
        <v>60х60х3,0</v>
      </c>
      <c r="M64" s="77">
        <v>90</v>
      </c>
      <c r="N64" s="77">
        <v>90</v>
      </c>
      <c r="O64" s="78">
        <v>110</v>
      </c>
      <c r="P64" s="78"/>
      <c r="Q64" s="78">
        <v>64</v>
      </c>
      <c r="R64" s="79">
        <v>90</v>
      </c>
      <c r="S64" s="87" t="s">
        <v>246</v>
      </c>
      <c r="T64" s="95"/>
      <c r="U64" s="78">
        <f>Лист2!K63</f>
        <v>61</v>
      </c>
      <c r="V64" s="78" t="str">
        <f>Лист2!L63</f>
        <v>102(2,0)</v>
      </c>
      <c r="W64" s="78"/>
      <c r="X64" s="78">
        <v>37</v>
      </c>
      <c r="Y64" s="78">
        <v>51</v>
      </c>
      <c r="Z64" s="78"/>
      <c r="AA64" s="78"/>
      <c r="AB64" s="78"/>
      <c r="AC64" s="84" t="s">
        <v>246</v>
      </c>
    </row>
    <row r="65" spans="1:29" ht="9" customHeight="1" x14ac:dyDescent="0.2">
      <c r="A65" s="78">
        <f>Лист2!A69</f>
        <v>67</v>
      </c>
      <c r="B65" s="78" t="str">
        <f>Лист2!B70</f>
        <v>60х40х1,8</v>
      </c>
      <c r="C65" s="77"/>
      <c r="D65" s="88">
        <v>108</v>
      </c>
      <c r="E65" s="78">
        <v>165</v>
      </c>
      <c r="F65" s="78"/>
      <c r="G65" s="78">
        <v>96</v>
      </c>
      <c r="H65" s="78">
        <v>108</v>
      </c>
      <c r="I65" s="78">
        <v>6</v>
      </c>
      <c r="K65" s="78">
        <f>Лист2!F66</f>
        <v>64</v>
      </c>
      <c r="L65" s="78" t="str">
        <f>Лист2!G66</f>
        <v>60х60х3,5</v>
      </c>
      <c r="M65" s="77">
        <v>90</v>
      </c>
      <c r="N65" s="77">
        <v>90</v>
      </c>
      <c r="O65" s="78">
        <v>110</v>
      </c>
      <c r="P65" s="78"/>
      <c r="Q65" s="78">
        <v>64</v>
      </c>
      <c r="R65" s="79">
        <v>90</v>
      </c>
      <c r="S65" s="87" t="s">
        <v>246</v>
      </c>
      <c r="T65" s="95"/>
      <c r="U65" s="78">
        <f>Лист2!K64</f>
        <v>62</v>
      </c>
      <c r="V65" s="78" t="str">
        <f>Лист2!L64</f>
        <v>102 (2,5)</v>
      </c>
      <c r="W65" s="78"/>
      <c r="X65" s="78">
        <v>37</v>
      </c>
      <c r="Y65" s="78">
        <v>51</v>
      </c>
      <c r="Z65" s="78"/>
      <c r="AA65" s="78"/>
      <c r="AB65" s="78"/>
      <c r="AC65" s="84" t="s">
        <v>246</v>
      </c>
    </row>
    <row r="66" spans="1:29" ht="9" customHeight="1" x14ac:dyDescent="0.2">
      <c r="A66" s="78">
        <f>Лист2!A70</f>
        <v>68</v>
      </c>
      <c r="B66" s="78" t="str">
        <f>Лист2!B71</f>
        <v>60х40х2,0</v>
      </c>
      <c r="C66" s="77"/>
      <c r="D66" s="88">
        <v>108</v>
      </c>
      <c r="E66" s="78">
        <v>165</v>
      </c>
      <c r="F66" s="78"/>
      <c r="G66" s="78">
        <v>96</v>
      </c>
      <c r="H66" s="78">
        <v>108</v>
      </c>
      <c r="I66" s="78">
        <v>6</v>
      </c>
      <c r="K66" s="78">
        <f>Лист2!F67</f>
        <v>65</v>
      </c>
      <c r="L66" s="78" t="str">
        <f>Лист2!G67</f>
        <v>60х60х4,0</v>
      </c>
      <c r="M66" s="77">
        <v>90</v>
      </c>
      <c r="N66" s="77">
        <v>90</v>
      </c>
      <c r="O66" s="78">
        <v>110</v>
      </c>
      <c r="P66" s="78"/>
      <c r="Q66" s="78">
        <v>64</v>
      </c>
      <c r="R66" s="79">
        <v>90</v>
      </c>
      <c r="S66" s="87" t="s">
        <v>246</v>
      </c>
      <c r="T66" s="95"/>
      <c r="U66" s="78">
        <f>Лист2!K65</f>
        <v>63</v>
      </c>
      <c r="V66" s="78" t="str">
        <f>Лист2!L65</f>
        <v>102 (2,8)</v>
      </c>
      <c r="W66" s="78"/>
      <c r="X66" s="78">
        <v>37</v>
      </c>
      <c r="Y66" s="78">
        <v>51</v>
      </c>
      <c r="Z66" s="78"/>
      <c r="AA66" s="78"/>
      <c r="AB66" s="78"/>
      <c r="AC66" s="84" t="s">
        <v>246</v>
      </c>
    </row>
    <row r="67" spans="1:29" ht="9" customHeight="1" x14ac:dyDescent="0.2">
      <c r="A67" s="78">
        <f>Лист2!A71</f>
        <v>69</v>
      </c>
      <c r="B67" s="78" t="str">
        <f>Лист2!B73</f>
        <v>60х40х2,5</v>
      </c>
      <c r="C67" s="77"/>
      <c r="D67" s="88">
        <v>108</v>
      </c>
      <c r="E67" s="78">
        <v>165</v>
      </c>
      <c r="F67" s="78"/>
      <c r="G67" s="78">
        <v>96</v>
      </c>
      <c r="H67" s="78">
        <v>108</v>
      </c>
      <c r="I67" s="78">
        <v>6</v>
      </c>
      <c r="K67" s="78">
        <f>Лист2!F68</f>
        <v>66</v>
      </c>
      <c r="L67" s="78" t="str">
        <f>Лист2!G68</f>
        <v>80х80х1,5</v>
      </c>
      <c r="M67" s="77"/>
      <c r="N67" s="77">
        <v>48</v>
      </c>
      <c r="O67" s="78">
        <v>64</v>
      </c>
      <c r="P67" s="78"/>
      <c r="Q67" s="78"/>
      <c r="R67" s="79"/>
      <c r="S67" s="87" t="s">
        <v>246</v>
      </c>
      <c r="T67" s="95"/>
      <c r="U67" s="78">
        <f>Лист2!K66</f>
        <v>64</v>
      </c>
      <c r="V67" s="78" t="str">
        <f>Лист2!L66</f>
        <v>102 (3,0)</v>
      </c>
      <c r="W67" s="78"/>
      <c r="X67" s="78">
        <v>37</v>
      </c>
      <c r="Y67" s="78">
        <v>51</v>
      </c>
      <c r="Z67" s="78"/>
      <c r="AA67" s="78"/>
      <c r="AB67" s="78"/>
      <c r="AC67" s="84" t="s">
        <v>246</v>
      </c>
    </row>
    <row r="68" spans="1:29" ht="9" customHeight="1" x14ac:dyDescent="0.2">
      <c r="A68" s="78">
        <f>Лист2!A73</f>
        <v>71</v>
      </c>
      <c r="B68" s="78" t="str">
        <f>Лист2!B74</f>
        <v>60х40х2,8</v>
      </c>
      <c r="C68" s="77"/>
      <c r="D68" s="88">
        <v>108</v>
      </c>
      <c r="E68" s="78">
        <v>165</v>
      </c>
      <c r="F68" s="78"/>
      <c r="G68" s="78">
        <v>96</v>
      </c>
      <c r="H68" s="78">
        <v>108</v>
      </c>
      <c r="I68" s="78">
        <v>6</v>
      </c>
      <c r="K68" s="78">
        <f>Лист2!F69</f>
        <v>67</v>
      </c>
      <c r="L68" s="78" t="str">
        <f>Лист2!G69</f>
        <v>80х80х1,6</v>
      </c>
      <c r="M68" s="77"/>
      <c r="N68" s="77">
        <v>48</v>
      </c>
      <c r="O68" s="78">
        <v>64</v>
      </c>
      <c r="P68" s="78"/>
      <c r="Q68" s="78"/>
      <c r="R68" s="79"/>
      <c r="S68" s="87" t="s">
        <v>246</v>
      </c>
      <c r="T68" s="95"/>
      <c r="U68" s="78">
        <f>Лист2!K67</f>
        <v>65</v>
      </c>
      <c r="V68" s="78" t="str">
        <f>Лист2!L67</f>
        <v>102 (3,5)</v>
      </c>
      <c r="W68" s="78"/>
      <c r="X68" s="78">
        <v>37</v>
      </c>
      <c r="Y68" s="78">
        <v>51</v>
      </c>
      <c r="Z68" s="78"/>
      <c r="AA68" s="78"/>
      <c r="AB68" s="78"/>
      <c r="AC68" s="84" t="s">
        <v>246</v>
      </c>
    </row>
    <row r="69" spans="1:29" ht="9" customHeight="1" x14ac:dyDescent="0.2">
      <c r="A69" s="78">
        <f>Лист2!A74</f>
        <v>72</v>
      </c>
      <c r="B69" s="78" t="str">
        <f>Лист2!B75</f>
        <v>60х40х3,0</v>
      </c>
      <c r="C69" s="77"/>
      <c r="D69" s="88">
        <v>108</v>
      </c>
      <c r="E69" s="78">
        <v>165</v>
      </c>
      <c r="F69" s="78"/>
      <c r="G69" s="78">
        <v>96</v>
      </c>
      <c r="H69" s="78">
        <v>108</v>
      </c>
      <c r="I69" s="78">
        <v>6</v>
      </c>
      <c r="K69" s="78">
        <f>Лист2!F70</f>
        <v>68</v>
      </c>
      <c r="L69" s="78" t="str">
        <f>Лист2!G70</f>
        <v>80х80х1,8</v>
      </c>
      <c r="M69" s="77"/>
      <c r="N69" s="77">
        <v>48</v>
      </c>
      <c r="O69" s="78">
        <v>64</v>
      </c>
      <c r="P69" s="78"/>
      <c r="Q69" s="78"/>
      <c r="R69" s="79"/>
      <c r="S69" s="87" t="s">
        <v>246</v>
      </c>
      <c r="T69" s="95"/>
      <c r="U69" s="78">
        <f>Лист2!K68</f>
        <v>66</v>
      </c>
      <c r="V69" s="78" t="str">
        <f>Лист2!L68</f>
        <v>102 (4,0)</v>
      </c>
      <c r="W69" s="78"/>
      <c r="X69" s="78">
        <v>37</v>
      </c>
      <c r="Y69" s="78">
        <v>51</v>
      </c>
      <c r="Z69" s="78"/>
      <c r="AA69" s="78"/>
      <c r="AB69" s="78"/>
      <c r="AC69" s="84" t="s">
        <v>246</v>
      </c>
    </row>
    <row r="70" spans="1:29" ht="9" customHeight="1" x14ac:dyDescent="0.2">
      <c r="A70" s="78">
        <f>Лист2!A75</f>
        <v>73</v>
      </c>
      <c r="B70" s="78" t="str">
        <f>Лист2!B76</f>
        <v>60х40х3,5</v>
      </c>
      <c r="C70" s="77"/>
      <c r="D70" s="88">
        <v>108</v>
      </c>
      <c r="E70" s="78">
        <v>165</v>
      </c>
      <c r="F70" s="78"/>
      <c r="G70" s="78">
        <v>96</v>
      </c>
      <c r="H70" s="78">
        <v>108</v>
      </c>
      <c r="I70" s="78">
        <v>6</v>
      </c>
      <c r="K70" s="78">
        <f>Лист2!F71</f>
        <v>69</v>
      </c>
      <c r="L70" s="78" t="str">
        <f>Лист2!G71</f>
        <v>80х80х2,0</v>
      </c>
      <c r="M70" s="77"/>
      <c r="N70" s="77">
        <v>48</v>
      </c>
      <c r="O70" s="78">
        <v>64</v>
      </c>
      <c r="P70" s="78"/>
      <c r="Q70" s="78"/>
      <c r="R70" s="79"/>
      <c r="S70" s="87" t="s">
        <v>246</v>
      </c>
      <c r="T70" s="95"/>
      <c r="U70" s="78">
        <f>Лист2!K69</f>
        <v>67</v>
      </c>
      <c r="V70" s="78" t="str">
        <f>Лист2!L69</f>
        <v>108 (2,0)</v>
      </c>
      <c r="W70" s="78"/>
      <c r="X70" s="78"/>
      <c r="Y70" s="78" t="s">
        <v>607</v>
      </c>
      <c r="Z70" s="78"/>
      <c r="AA70" s="78"/>
      <c r="AB70" s="78"/>
      <c r="AC70" s="78">
        <v>12</v>
      </c>
    </row>
    <row r="71" spans="1:29" ht="9" customHeight="1" x14ac:dyDescent="0.2">
      <c r="A71" s="78">
        <f>Лист2!A76</f>
        <v>74</v>
      </c>
      <c r="B71" s="78" t="str">
        <f>Лист2!B77</f>
        <v>60х40х4,0</v>
      </c>
      <c r="C71" s="77"/>
      <c r="D71" s="88">
        <v>108</v>
      </c>
      <c r="E71" s="78">
        <v>165</v>
      </c>
      <c r="F71" s="78"/>
      <c r="G71" s="78">
        <v>96</v>
      </c>
      <c r="H71" s="78">
        <v>108</v>
      </c>
      <c r="I71" s="78">
        <v>6</v>
      </c>
      <c r="K71" s="78">
        <f>Лист2!F72</f>
        <v>70</v>
      </c>
      <c r="L71" s="78" t="str">
        <f>Лист2!G72</f>
        <v>80х80х2,5</v>
      </c>
      <c r="M71" s="77"/>
      <c r="N71" s="77">
        <v>48</v>
      </c>
      <c r="O71" s="78">
        <v>64</v>
      </c>
      <c r="P71" s="78"/>
      <c r="Q71" s="78"/>
      <c r="R71" s="79"/>
      <c r="S71" s="87" t="s">
        <v>246</v>
      </c>
      <c r="T71" s="95"/>
      <c r="U71" s="78">
        <f>Лист2!K70</f>
        <v>68</v>
      </c>
      <c r="V71" s="78" t="str">
        <f>Лист2!L70</f>
        <v>108 (2,5)</v>
      </c>
      <c r="W71" s="78"/>
      <c r="X71" s="78"/>
      <c r="Y71" s="78" t="s">
        <v>607</v>
      </c>
      <c r="Z71" s="78"/>
      <c r="AA71" s="78"/>
      <c r="AB71" s="78"/>
      <c r="AC71" s="78">
        <v>12</v>
      </c>
    </row>
    <row r="72" spans="1:29" ht="9" customHeight="1" x14ac:dyDescent="0.2">
      <c r="A72" s="78">
        <f>Лист2!A77</f>
        <v>75</v>
      </c>
      <c r="B72" s="78" t="str">
        <f>Лист2!B78</f>
        <v>80х40х1,5</v>
      </c>
      <c r="C72" s="77"/>
      <c r="D72" s="88">
        <v>104</v>
      </c>
      <c r="E72" s="78">
        <v>120</v>
      </c>
      <c r="F72" s="78"/>
      <c r="G72" s="78">
        <v>84</v>
      </c>
      <c r="H72" s="78">
        <v>63</v>
      </c>
      <c r="I72" s="78">
        <v>6</v>
      </c>
      <c r="K72" s="78">
        <f>Лист2!F73</f>
        <v>71</v>
      </c>
      <c r="L72" s="78" t="str">
        <f>Лист2!G73</f>
        <v>80х80х2,8</v>
      </c>
      <c r="M72" s="77"/>
      <c r="N72" s="77">
        <v>48</v>
      </c>
      <c r="O72" s="78">
        <v>64</v>
      </c>
      <c r="P72" s="78"/>
      <c r="Q72" s="78"/>
      <c r="R72" s="79"/>
      <c r="S72" s="87" t="s">
        <v>246</v>
      </c>
      <c r="T72" s="95"/>
      <c r="U72" s="78">
        <f>Лист2!K71</f>
        <v>69</v>
      </c>
      <c r="V72" s="78" t="str">
        <f>Лист2!L71</f>
        <v>108 (2,8)</v>
      </c>
      <c r="W72" s="78"/>
      <c r="X72" s="78"/>
      <c r="Y72" s="78" t="s">
        <v>607</v>
      </c>
      <c r="Z72" s="78"/>
      <c r="AA72" s="78"/>
      <c r="AB72" s="78"/>
      <c r="AC72" s="78">
        <v>12</v>
      </c>
    </row>
    <row r="73" spans="1:29" ht="9" customHeight="1" x14ac:dyDescent="0.2">
      <c r="A73" s="78">
        <f>Лист2!A78</f>
        <v>76</v>
      </c>
      <c r="B73" s="78" t="str">
        <f>Лист2!B79</f>
        <v>80х40х1,8</v>
      </c>
      <c r="C73" s="77"/>
      <c r="D73" s="88">
        <v>104</v>
      </c>
      <c r="E73" s="78">
        <v>120</v>
      </c>
      <c r="F73" s="78"/>
      <c r="G73" s="78">
        <v>84</v>
      </c>
      <c r="H73" s="78">
        <v>63</v>
      </c>
      <c r="I73" s="78">
        <v>6</v>
      </c>
      <c r="K73" s="78">
        <f>Лист2!F74</f>
        <v>72</v>
      </c>
      <c r="L73" s="78" t="str">
        <f>Лист2!G74</f>
        <v>80х80х3,0</v>
      </c>
      <c r="M73" s="77"/>
      <c r="N73" s="77">
        <v>48</v>
      </c>
      <c r="O73" s="78">
        <v>64</v>
      </c>
      <c r="P73" s="78"/>
      <c r="Q73" s="78"/>
      <c r="R73" s="79"/>
      <c r="S73" s="87" t="s">
        <v>246</v>
      </c>
      <c r="T73" s="95"/>
      <c r="U73" s="78">
        <f>Лист2!K72</f>
        <v>70</v>
      </c>
      <c r="V73" s="78" t="str">
        <f>Лист2!L72</f>
        <v>108 (3,0)</v>
      </c>
      <c r="W73" s="78"/>
      <c r="X73" s="78"/>
      <c r="Y73" s="78" t="s">
        <v>607</v>
      </c>
      <c r="Z73" s="78"/>
      <c r="AA73" s="78"/>
      <c r="AB73" s="78"/>
      <c r="AC73" s="78">
        <v>12</v>
      </c>
    </row>
    <row r="74" spans="1:29" ht="9" customHeight="1" x14ac:dyDescent="0.2">
      <c r="A74" s="78">
        <f>Лист2!A79</f>
        <v>77</v>
      </c>
      <c r="B74" s="78" t="str">
        <f>Лист2!B80</f>
        <v>80х40х2,0</v>
      </c>
      <c r="C74" s="78"/>
      <c r="D74" s="88">
        <v>104</v>
      </c>
      <c r="E74" s="78">
        <v>120</v>
      </c>
      <c r="F74" s="78"/>
      <c r="G74" s="78">
        <v>84</v>
      </c>
      <c r="H74" s="78">
        <v>63</v>
      </c>
      <c r="I74" s="78">
        <v>6</v>
      </c>
      <c r="K74" s="78">
        <f>Лист2!F75</f>
        <v>73</v>
      </c>
      <c r="L74" s="78" t="str">
        <f>Лист2!G75</f>
        <v>80х80х3,5</v>
      </c>
      <c r="M74" s="77"/>
      <c r="N74" s="77">
        <v>48</v>
      </c>
      <c r="O74" s="78">
        <v>64</v>
      </c>
      <c r="P74" s="78"/>
      <c r="Q74" s="78"/>
      <c r="R74" s="79"/>
      <c r="S74" s="87" t="s">
        <v>246</v>
      </c>
      <c r="T74" s="4"/>
      <c r="U74" s="78">
        <f>Лист2!K73</f>
        <v>71</v>
      </c>
      <c r="V74" s="78" t="str">
        <f>Лист2!L73</f>
        <v>108 (3,5)</v>
      </c>
      <c r="W74" s="78"/>
      <c r="X74" s="78"/>
      <c r="Y74" s="78" t="s">
        <v>607</v>
      </c>
      <c r="Z74" s="78"/>
      <c r="AA74" s="78"/>
      <c r="AB74" s="78"/>
      <c r="AC74" s="78">
        <v>12</v>
      </c>
    </row>
    <row r="75" spans="1:29" ht="9" customHeight="1" x14ac:dyDescent="0.2">
      <c r="A75" s="78">
        <f>Лист2!A80</f>
        <v>78</v>
      </c>
      <c r="B75" s="78" t="str">
        <f>Лист2!B81</f>
        <v>80х40х2,5</v>
      </c>
      <c r="C75" s="78"/>
      <c r="D75" s="88">
        <v>104</v>
      </c>
      <c r="E75" s="78">
        <v>120</v>
      </c>
      <c r="F75" s="78"/>
      <c r="G75" s="78">
        <v>84</v>
      </c>
      <c r="H75" s="78">
        <v>63</v>
      </c>
      <c r="I75" s="87" t="s">
        <v>246</v>
      </c>
      <c r="K75" s="78">
        <f>Лист2!F76</f>
        <v>74</v>
      </c>
      <c r="L75" s="78" t="str">
        <f>Лист2!G76</f>
        <v>80х80х4,0</v>
      </c>
      <c r="M75" s="77"/>
      <c r="N75" s="77">
        <v>48</v>
      </c>
      <c r="O75" s="78">
        <v>64</v>
      </c>
      <c r="P75" s="78"/>
      <c r="Q75" s="78"/>
      <c r="R75" s="79"/>
      <c r="S75" s="87" t="s">
        <v>246</v>
      </c>
      <c r="T75" s="4"/>
      <c r="U75" s="78">
        <f>Лист2!K74</f>
        <v>72</v>
      </c>
      <c r="V75" s="78" t="str">
        <f>Лист2!L74</f>
        <v>108 (4,0)</v>
      </c>
      <c r="W75" s="78"/>
      <c r="X75" s="78"/>
      <c r="Y75" s="78" t="s">
        <v>607</v>
      </c>
      <c r="Z75" s="78"/>
      <c r="AA75" s="78"/>
      <c r="AB75" s="78"/>
      <c r="AC75" s="78">
        <v>12</v>
      </c>
    </row>
    <row r="76" spans="1:29" ht="9" customHeight="1" x14ac:dyDescent="0.2">
      <c r="A76" s="78">
        <f>Лист2!A81</f>
        <v>79</v>
      </c>
      <c r="B76" s="78" t="str">
        <f>Лист2!B82</f>
        <v>80х40х2,8</v>
      </c>
      <c r="C76" s="78"/>
      <c r="D76" s="88">
        <v>104</v>
      </c>
      <c r="E76" s="78">
        <v>120</v>
      </c>
      <c r="F76" s="78"/>
      <c r="G76" s="78">
        <v>84</v>
      </c>
      <c r="H76" s="78">
        <v>63</v>
      </c>
      <c r="I76" s="87" t="s">
        <v>246</v>
      </c>
      <c r="K76" s="78">
        <f>Лист2!F77</f>
        <v>75</v>
      </c>
      <c r="L76" s="78" t="str">
        <f>Лист2!G77</f>
        <v>80х80х5,0</v>
      </c>
      <c r="M76" s="77"/>
      <c r="N76" s="77">
        <v>48</v>
      </c>
      <c r="O76" s="78">
        <v>64</v>
      </c>
      <c r="P76" s="78"/>
      <c r="Q76" s="78"/>
      <c r="R76" s="79"/>
      <c r="S76" s="78">
        <v>12</v>
      </c>
      <c r="T76" s="4"/>
      <c r="U76" s="78">
        <f>Лист2!K76</f>
        <v>74</v>
      </c>
      <c r="V76" s="78" t="str">
        <f>Лист2!L76</f>
        <v>114 (3,0)</v>
      </c>
      <c r="W76" s="78"/>
      <c r="X76" s="78"/>
      <c r="Y76" s="78">
        <v>24</v>
      </c>
      <c r="Z76" s="78"/>
      <c r="AA76" s="78">
        <v>19</v>
      </c>
      <c r="AB76" s="78"/>
      <c r="AC76" s="78">
        <v>12</v>
      </c>
    </row>
    <row r="77" spans="1:29" ht="9" customHeight="1" x14ac:dyDescent="0.2">
      <c r="A77" s="78">
        <f>Лист2!A82</f>
        <v>80</v>
      </c>
      <c r="B77" s="78" t="str">
        <f>Лист2!B83</f>
        <v>80х40х3,0</v>
      </c>
      <c r="C77" s="78"/>
      <c r="D77" s="88">
        <v>104</v>
      </c>
      <c r="E77" s="78">
        <v>120</v>
      </c>
      <c r="F77" s="78"/>
      <c r="G77" s="78">
        <v>84</v>
      </c>
      <c r="H77" s="78">
        <v>63</v>
      </c>
      <c r="I77" s="87" t="s">
        <v>246</v>
      </c>
      <c r="K77" s="78">
        <f>Лист2!F78</f>
        <v>76</v>
      </c>
      <c r="L77" s="78" t="str">
        <f>Лист2!G78</f>
        <v>100х100х1,5</v>
      </c>
      <c r="M77" s="77"/>
      <c r="N77" s="78">
        <v>25</v>
      </c>
      <c r="O77" s="78" t="s">
        <v>606</v>
      </c>
      <c r="P77" s="78"/>
      <c r="Q77" s="78">
        <v>25</v>
      </c>
      <c r="R77" s="79"/>
      <c r="S77" s="78">
        <v>12</v>
      </c>
      <c r="T77" s="4"/>
      <c r="U77" s="78">
        <f>Лист2!K77</f>
        <v>75</v>
      </c>
      <c r="V77" s="78" t="str">
        <f>Лист2!L77</f>
        <v>114 (3,5)</v>
      </c>
      <c r="W77" s="78"/>
      <c r="X77" s="78"/>
      <c r="Y77" s="78">
        <v>24</v>
      </c>
      <c r="Z77" s="78"/>
      <c r="AA77" s="78">
        <v>19</v>
      </c>
      <c r="AB77" s="78"/>
      <c r="AC77" s="78">
        <v>12</v>
      </c>
    </row>
    <row r="78" spans="1:29" ht="9" customHeight="1" x14ac:dyDescent="0.2">
      <c r="A78" s="78">
        <f>Лист2!A83</f>
        <v>81</v>
      </c>
      <c r="B78" s="78" t="str">
        <f>Лист2!B84</f>
        <v>80х40х4,0</v>
      </c>
      <c r="C78" s="78"/>
      <c r="D78" s="88">
        <v>104</v>
      </c>
      <c r="E78" s="78">
        <v>120</v>
      </c>
      <c r="F78" s="78"/>
      <c r="G78" s="78">
        <v>84</v>
      </c>
      <c r="H78" s="78">
        <v>63</v>
      </c>
      <c r="I78" s="87" t="s">
        <v>246</v>
      </c>
      <c r="K78" s="78">
        <f>Лист2!F79</f>
        <v>77</v>
      </c>
      <c r="L78" s="78" t="str">
        <f>Лист2!G79</f>
        <v>100х100х1,6</v>
      </c>
      <c r="M78" s="77"/>
      <c r="N78" s="78">
        <v>25</v>
      </c>
      <c r="O78" s="78" t="s">
        <v>606</v>
      </c>
      <c r="P78" s="78"/>
      <c r="Q78" s="78">
        <v>25</v>
      </c>
      <c r="R78" s="79"/>
      <c r="S78" s="78">
        <v>12</v>
      </c>
      <c r="T78" s="4"/>
      <c r="U78" s="78">
        <f>Лист2!K78</f>
        <v>76</v>
      </c>
      <c r="V78" s="78" t="str">
        <f>Лист2!L78</f>
        <v>127 (2,5)</v>
      </c>
      <c r="W78" s="78"/>
      <c r="X78" s="78"/>
      <c r="Y78" s="78">
        <v>24</v>
      </c>
      <c r="Z78" s="78"/>
      <c r="AA78" s="78"/>
      <c r="AB78" s="78"/>
      <c r="AC78" s="78">
        <v>12</v>
      </c>
    </row>
    <row r="79" spans="1:29" ht="9" customHeight="1" x14ac:dyDescent="0.2">
      <c r="A79" s="78">
        <f>Лист2!A84</f>
        <v>82</v>
      </c>
      <c r="B79" s="78" t="str">
        <f>Лист2!B85</f>
        <v>80х60х1,5</v>
      </c>
      <c r="C79" s="78"/>
      <c r="D79" s="78">
        <v>80</v>
      </c>
      <c r="E79" s="78">
        <v>80</v>
      </c>
      <c r="F79" s="78">
        <v>64</v>
      </c>
      <c r="G79" s="78"/>
      <c r="H79" s="78"/>
      <c r="I79" s="87" t="s">
        <v>246</v>
      </c>
      <c r="K79" s="78">
        <f>Лист2!F80</f>
        <v>78</v>
      </c>
      <c r="L79" s="78" t="str">
        <f>Лист2!G80</f>
        <v>100х100х1,8</v>
      </c>
      <c r="M79" s="77"/>
      <c r="N79" s="78">
        <v>25</v>
      </c>
      <c r="O79" s="78" t="s">
        <v>606</v>
      </c>
      <c r="P79" s="78"/>
      <c r="Q79" s="78">
        <v>25</v>
      </c>
      <c r="R79" s="79"/>
      <c r="S79" s="78">
        <v>12</v>
      </c>
      <c r="T79" s="4"/>
      <c r="U79" s="78">
        <f>Лист2!K79</f>
        <v>77</v>
      </c>
      <c r="V79" s="78" t="str">
        <f>Лист2!L79</f>
        <v>133 (2,5)</v>
      </c>
      <c r="W79" s="78"/>
      <c r="X79" s="78"/>
      <c r="Y79" s="78">
        <v>24</v>
      </c>
      <c r="Z79" s="78"/>
      <c r="AA79" s="78"/>
      <c r="AB79" s="78"/>
      <c r="AC79" s="78">
        <v>12</v>
      </c>
    </row>
    <row r="80" spans="1:29" ht="9" customHeight="1" x14ac:dyDescent="0.3">
      <c r="A80" s="78">
        <f>Лист2!A85</f>
        <v>83</v>
      </c>
      <c r="B80" s="78" t="str">
        <f>Лист2!B86</f>
        <v>80х60х1,8</v>
      </c>
      <c r="C80" s="78"/>
      <c r="D80" s="78">
        <v>80</v>
      </c>
      <c r="E80" s="78">
        <v>80</v>
      </c>
      <c r="F80" s="78">
        <v>64</v>
      </c>
      <c r="G80" s="78"/>
      <c r="H80" s="78"/>
      <c r="I80" s="87" t="s">
        <v>246</v>
      </c>
      <c r="K80" s="78">
        <f>Лист2!F81</f>
        <v>79</v>
      </c>
      <c r="L80" s="78" t="str">
        <f>Лист2!G81</f>
        <v>100х100х2,0</v>
      </c>
      <c r="M80" s="78"/>
      <c r="N80" s="78">
        <v>25</v>
      </c>
      <c r="O80" s="78" t="s">
        <v>606</v>
      </c>
      <c r="P80" s="78"/>
      <c r="Q80" s="78">
        <v>25</v>
      </c>
      <c r="R80" s="81"/>
      <c r="S80" s="78">
        <v>12</v>
      </c>
      <c r="T80" s="4"/>
      <c r="U80" s="78">
        <f>Лист2!K80</f>
        <v>78</v>
      </c>
      <c r="V80" s="78" t="str">
        <f>Лист2!L80</f>
        <v>133 (3,0)</v>
      </c>
      <c r="W80" s="78"/>
      <c r="X80" s="78"/>
      <c r="Y80" s="78">
        <v>24</v>
      </c>
      <c r="Z80" s="78"/>
      <c r="AA80" s="78"/>
      <c r="AB80" s="78"/>
      <c r="AC80" s="78">
        <v>12</v>
      </c>
    </row>
    <row r="81" spans="1:29" ht="9" customHeight="1" x14ac:dyDescent="0.3">
      <c r="A81" s="78">
        <f>Лист2!A86</f>
        <v>84</v>
      </c>
      <c r="B81" s="78" t="str">
        <f>Лист2!B87</f>
        <v>80х60х2,0</v>
      </c>
      <c r="C81" s="78"/>
      <c r="D81" s="78">
        <v>80</v>
      </c>
      <c r="E81" s="78">
        <v>80</v>
      </c>
      <c r="F81" s="78">
        <v>64</v>
      </c>
      <c r="G81" s="78"/>
      <c r="H81" s="78"/>
      <c r="I81" s="87" t="s">
        <v>246</v>
      </c>
      <c r="K81" s="78">
        <f>Лист2!F82</f>
        <v>80</v>
      </c>
      <c r="L81" s="78" t="str">
        <f>Лист2!G82</f>
        <v>100х100х2,5</v>
      </c>
      <c r="M81" s="78"/>
      <c r="N81" s="78">
        <v>25</v>
      </c>
      <c r="O81" s="78" t="s">
        <v>606</v>
      </c>
      <c r="P81" s="78"/>
      <c r="Q81" s="78">
        <v>25</v>
      </c>
      <c r="R81" s="81"/>
      <c r="S81" s="78">
        <v>12</v>
      </c>
      <c r="T81" s="4"/>
      <c r="U81" s="78">
        <f>Лист2!K81</f>
        <v>79</v>
      </c>
      <c r="V81" s="78" t="str">
        <f>Лист2!L81</f>
        <v>133 (4,0)</v>
      </c>
      <c r="W81" s="78"/>
      <c r="X81" s="78"/>
      <c r="Y81" s="78">
        <v>24</v>
      </c>
      <c r="Z81" s="78"/>
      <c r="AA81" s="78"/>
      <c r="AB81" s="78"/>
      <c r="AC81" s="78">
        <v>12</v>
      </c>
    </row>
    <row r="82" spans="1:29" ht="9" customHeight="1" x14ac:dyDescent="0.3">
      <c r="A82" s="78">
        <f>Лист2!A87</f>
        <v>85</v>
      </c>
      <c r="B82" s="78" t="str">
        <f>Лист2!B88</f>
        <v>80х60х2,5</v>
      </c>
      <c r="C82" s="78"/>
      <c r="D82" s="78">
        <v>80</v>
      </c>
      <c r="E82" s="78">
        <v>80</v>
      </c>
      <c r="F82" s="78">
        <v>64</v>
      </c>
      <c r="G82" s="78"/>
      <c r="H82" s="78"/>
      <c r="I82" s="87" t="s">
        <v>246</v>
      </c>
      <c r="K82" s="78">
        <f>Лист2!F83</f>
        <v>81</v>
      </c>
      <c r="L82" s="78" t="str">
        <f>Лист2!G83</f>
        <v>100х100х3,0</v>
      </c>
      <c r="M82" s="78"/>
      <c r="N82" s="78">
        <v>25</v>
      </c>
      <c r="O82" s="78" t="s">
        <v>606</v>
      </c>
      <c r="P82" s="78"/>
      <c r="Q82" s="78">
        <v>25</v>
      </c>
      <c r="R82" s="81"/>
      <c r="S82" s="78">
        <v>12</v>
      </c>
      <c r="T82" s="4"/>
      <c r="U82" s="78">
        <f>Лист2!K82</f>
        <v>80</v>
      </c>
      <c r="V82" s="78" t="str">
        <f>Лист2!L82</f>
        <v>133 (4,5)</v>
      </c>
      <c r="W82" s="78"/>
      <c r="X82" s="78"/>
      <c r="Y82" s="78">
        <v>24</v>
      </c>
      <c r="Z82" s="78"/>
      <c r="AA82" s="78"/>
      <c r="AB82" s="78"/>
      <c r="AC82" s="78">
        <v>12</v>
      </c>
    </row>
    <row r="83" spans="1:29" ht="9" customHeight="1" x14ac:dyDescent="0.3">
      <c r="A83" s="78">
        <f>Лист2!A88</f>
        <v>86</v>
      </c>
      <c r="B83" s="78" t="str">
        <f>Лист2!B89</f>
        <v>80х60х3,0</v>
      </c>
      <c r="C83" s="78"/>
      <c r="D83" s="78">
        <v>80</v>
      </c>
      <c r="E83" s="78">
        <v>80</v>
      </c>
      <c r="F83" s="78">
        <v>64</v>
      </c>
      <c r="G83" s="78"/>
      <c r="H83" s="78"/>
      <c r="I83" s="87" t="s">
        <v>246</v>
      </c>
      <c r="K83" s="78">
        <f>Лист2!F84</f>
        <v>82</v>
      </c>
      <c r="L83" s="78" t="str">
        <f>Лист2!G84</f>
        <v>100х100х3,5</v>
      </c>
      <c r="M83" s="78"/>
      <c r="N83" s="78">
        <v>25</v>
      </c>
      <c r="O83" s="78" t="s">
        <v>606</v>
      </c>
      <c r="P83" s="78"/>
      <c r="Q83" s="78">
        <v>25</v>
      </c>
      <c r="R83" s="81"/>
      <c r="S83" s="78">
        <v>12</v>
      </c>
      <c r="T83" s="4"/>
      <c r="U83" s="78">
        <f>Лист2!K84</f>
        <v>82</v>
      </c>
      <c r="V83" s="78" t="str">
        <f>Лист2!L84</f>
        <v>159 (2,0)</v>
      </c>
      <c r="W83" s="78"/>
      <c r="X83" s="78">
        <v>24</v>
      </c>
      <c r="Y83" s="78"/>
      <c r="Z83" s="78"/>
      <c r="AA83" s="78"/>
      <c r="AB83" s="78"/>
      <c r="AC83" s="78">
        <v>6</v>
      </c>
    </row>
    <row r="84" spans="1:29" ht="9" customHeight="1" x14ac:dyDescent="0.3">
      <c r="A84" s="78">
        <f>Лист2!A89</f>
        <v>87</v>
      </c>
      <c r="B84" s="78" t="str">
        <f>Лист2!B90</f>
        <v>80х60х4,0</v>
      </c>
      <c r="C84" s="78"/>
      <c r="D84" s="78">
        <v>80</v>
      </c>
      <c r="E84" s="78">
        <v>80</v>
      </c>
      <c r="F84" s="78">
        <v>64</v>
      </c>
      <c r="G84" s="78"/>
      <c r="H84" s="78"/>
      <c r="I84" s="87" t="s">
        <v>246</v>
      </c>
      <c r="K84" s="78">
        <f>Лист2!F85</f>
        <v>83</v>
      </c>
      <c r="L84" s="78" t="str">
        <f>Лист2!G85</f>
        <v>100х100х4,0</v>
      </c>
      <c r="M84" s="78"/>
      <c r="N84" s="78">
        <v>25</v>
      </c>
      <c r="O84" s="78" t="s">
        <v>606</v>
      </c>
      <c r="P84" s="78"/>
      <c r="Q84" s="78">
        <v>25</v>
      </c>
      <c r="R84" s="81"/>
      <c r="S84" s="78">
        <v>12</v>
      </c>
      <c r="T84" s="4"/>
      <c r="U84" s="78">
        <f>Лист2!K85</f>
        <v>83</v>
      </c>
      <c r="V84" s="78" t="str">
        <f>Лист2!L85</f>
        <v>159 (2,5)</v>
      </c>
      <c r="W84" s="78"/>
      <c r="X84" s="78"/>
      <c r="Y84" s="78"/>
      <c r="Z84" s="78"/>
      <c r="AA84" s="78"/>
      <c r="AB84" s="78"/>
      <c r="AC84" s="78">
        <v>12</v>
      </c>
    </row>
    <row r="85" spans="1:29" ht="9" customHeight="1" x14ac:dyDescent="0.3">
      <c r="A85" s="78">
        <f>Лист2!A91</f>
        <v>89</v>
      </c>
      <c r="B85" s="78" t="str">
        <f>Лист2!B92</f>
        <v>100х50х1,5</v>
      </c>
      <c r="C85" s="78"/>
      <c r="D85" s="78">
        <v>72</v>
      </c>
      <c r="E85" s="78">
        <v>72</v>
      </c>
      <c r="F85" s="78"/>
      <c r="G85" s="78"/>
      <c r="H85" s="78"/>
      <c r="I85" s="87" t="s">
        <v>246</v>
      </c>
      <c r="K85" s="78">
        <f>Лист2!F86</f>
        <v>84</v>
      </c>
      <c r="L85" s="78" t="str">
        <f>Лист2!G86</f>
        <v>100х100х5,0</v>
      </c>
      <c r="M85" s="78"/>
      <c r="N85" s="78">
        <v>25</v>
      </c>
      <c r="O85" s="78" t="s">
        <v>606</v>
      </c>
      <c r="P85" s="78"/>
      <c r="Q85" s="78">
        <v>25</v>
      </c>
      <c r="R85" s="81"/>
      <c r="S85" s="78">
        <v>12</v>
      </c>
      <c r="T85" s="4"/>
      <c r="U85" s="78">
        <f>Лист2!K86</f>
        <v>84</v>
      </c>
      <c r="V85" s="78" t="str">
        <f>Лист2!L86</f>
        <v>159 (3,0)</v>
      </c>
      <c r="W85" s="78"/>
      <c r="X85" s="78"/>
      <c r="Y85" s="78"/>
      <c r="Z85" s="78"/>
      <c r="AA85" s="78"/>
      <c r="AB85" s="78"/>
      <c r="AC85" s="78">
        <v>12</v>
      </c>
    </row>
    <row r="86" spans="1:29" ht="9" customHeight="1" x14ac:dyDescent="0.3">
      <c r="A86" s="78">
        <f>Лист2!A92</f>
        <v>90</v>
      </c>
      <c r="B86" s="78" t="str">
        <f>Лист2!B93</f>
        <v>100х50х1,8</v>
      </c>
      <c r="C86" s="78"/>
      <c r="D86" s="78">
        <v>72</v>
      </c>
      <c r="E86" s="78">
        <v>72</v>
      </c>
      <c r="F86" s="78"/>
      <c r="G86" s="78"/>
      <c r="H86" s="78"/>
      <c r="I86" s="87" t="s">
        <v>246</v>
      </c>
      <c r="K86" s="78">
        <f>Лист2!F87</f>
        <v>85</v>
      </c>
      <c r="L86" s="78" t="str">
        <f>Лист2!G87</f>
        <v>120х120х2,5</v>
      </c>
      <c r="M86" s="78"/>
      <c r="N86" s="78"/>
      <c r="O86" s="78">
        <v>25</v>
      </c>
      <c r="P86" s="78"/>
      <c r="Q86" s="78"/>
      <c r="R86" s="81"/>
      <c r="S86" s="78">
        <v>12</v>
      </c>
      <c r="T86" s="4"/>
      <c r="U86" s="78">
        <f>Лист2!K88</f>
        <v>86</v>
      </c>
      <c r="V86" s="78" t="str">
        <f>Лист2!L88</f>
        <v>159 (4,0)</v>
      </c>
      <c r="W86" s="78"/>
      <c r="X86" s="78"/>
      <c r="Y86" s="78"/>
      <c r="Z86" s="78"/>
      <c r="AA86" s="78"/>
      <c r="AB86" s="78"/>
      <c r="AC86" s="78">
        <v>12</v>
      </c>
    </row>
    <row r="87" spans="1:29" ht="9" customHeight="1" x14ac:dyDescent="0.3">
      <c r="A87" s="78">
        <f>Лист2!A93</f>
        <v>91</v>
      </c>
      <c r="B87" s="78" t="str">
        <f>Лист2!B94</f>
        <v>100х50х2,0</v>
      </c>
      <c r="C87" s="78"/>
      <c r="D87" s="78">
        <v>72</v>
      </c>
      <c r="E87" s="78">
        <v>72</v>
      </c>
      <c r="F87" s="78"/>
      <c r="G87" s="78"/>
      <c r="H87" s="78"/>
      <c r="I87" s="87" t="s">
        <v>246</v>
      </c>
      <c r="K87" s="78">
        <f>Лист2!F88</f>
        <v>86</v>
      </c>
      <c r="L87" s="78" t="str">
        <f>Лист2!G88</f>
        <v>120х120х3,0</v>
      </c>
      <c r="M87" s="78"/>
      <c r="N87" s="78"/>
      <c r="O87" s="78">
        <v>25</v>
      </c>
      <c r="P87" s="78"/>
      <c r="Q87" s="78"/>
      <c r="R87" s="81"/>
      <c r="S87" s="78">
        <v>12</v>
      </c>
      <c r="T87" s="4"/>
      <c r="U87" s="78">
        <f>Лист2!K89</f>
        <v>87</v>
      </c>
      <c r="V87" s="78" t="str">
        <f>Лист2!L89</f>
        <v>159 (4,5)</v>
      </c>
      <c r="W87" s="78"/>
      <c r="X87" s="78"/>
      <c r="Y87" s="78"/>
      <c r="Z87" s="78"/>
      <c r="AA87" s="78"/>
      <c r="AB87" s="78"/>
      <c r="AC87" s="78">
        <v>12</v>
      </c>
    </row>
    <row r="88" spans="1:29" ht="9" customHeight="1" x14ac:dyDescent="0.3">
      <c r="A88" s="78">
        <f>Лист2!A94</f>
        <v>92</v>
      </c>
      <c r="B88" s="78" t="str">
        <f>Лист2!B95</f>
        <v>100х50х2,5</v>
      </c>
      <c r="C88" s="78"/>
      <c r="D88" s="78">
        <v>72</v>
      </c>
      <c r="E88" s="78">
        <v>72</v>
      </c>
      <c r="F88" s="78"/>
      <c r="G88" s="78"/>
      <c r="H88" s="78"/>
      <c r="I88" s="87" t="s">
        <v>246</v>
      </c>
      <c r="K88" s="78">
        <f>Лист2!F89</f>
        <v>87</v>
      </c>
      <c r="L88" s="78" t="str">
        <f>Лист2!G89</f>
        <v>120х120х4,0</v>
      </c>
      <c r="M88" s="78"/>
      <c r="N88" s="78"/>
      <c r="O88" s="78">
        <v>25</v>
      </c>
      <c r="P88" s="78"/>
      <c r="Q88" s="78"/>
      <c r="R88" s="81"/>
      <c r="S88" s="78">
        <v>12</v>
      </c>
      <c r="T88" s="4"/>
      <c r="U88" s="78">
        <f>Лист2!K90</f>
        <v>88</v>
      </c>
      <c r="V88" s="78" t="str">
        <f>Лист2!L90</f>
        <v>159 (5,0)</v>
      </c>
      <c r="W88" s="78"/>
      <c r="X88" s="78"/>
      <c r="Y88" s="78">
        <v>20</v>
      </c>
      <c r="Z88" s="78"/>
      <c r="AA88" s="78"/>
      <c r="AB88" s="78"/>
      <c r="AC88" s="78">
        <v>12</v>
      </c>
    </row>
    <row r="89" spans="1:29" ht="9" customHeight="1" x14ac:dyDescent="0.3">
      <c r="A89" s="78">
        <f>Лист2!A95</f>
        <v>93</v>
      </c>
      <c r="B89" s="78" t="str">
        <f>Лист2!B96</f>
        <v>100х50х3,0</v>
      </c>
      <c r="C89" s="78"/>
      <c r="D89" s="78">
        <v>72</v>
      </c>
      <c r="E89" s="78">
        <v>72</v>
      </c>
      <c r="F89" s="78"/>
      <c r="G89" s="78"/>
      <c r="H89" s="78"/>
      <c r="I89" s="87" t="s">
        <v>246</v>
      </c>
      <c r="K89" s="78">
        <f>Лист2!F90</f>
        <v>88</v>
      </c>
      <c r="L89" s="78" t="str">
        <f>Лист2!G90</f>
        <v>120х120х5,0</v>
      </c>
      <c r="M89" s="78"/>
      <c r="N89" s="78"/>
      <c r="O89" s="78">
        <v>25</v>
      </c>
      <c r="P89" s="78"/>
      <c r="Q89" s="78"/>
      <c r="R89" s="81"/>
      <c r="S89" s="78">
        <v>12</v>
      </c>
      <c r="T89" s="4"/>
      <c r="U89" s="78">
        <f>Лист2!K91</f>
        <v>89</v>
      </c>
      <c r="V89" s="78" t="str">
        <f>Лист2!L91</f>
        <v>219 (3,0)</v>
      </c>
      <c r="W89" s="78"/>
      <c r="X89" s="78"/>
      <c r="Y89" s="78"/>
      <c r="Z89" s="78"/>
      <c r="AA89" s="78"/>
      <c r="AB89" s="78"/>
      <c r="AC89" s="78">
        <v>12</v>
      </c>
    </row>
    <row r="90" spans="1:29" ht="9" customHeight="1" x14ac:dyDescent="0.3">
      <c r="A90" s="78">
        <f>Лист2!A96</f>
        <v>94</v>
      </c>
      <c r="B90" s="78" t="str">
        <f>Лист2!B97</f>
        <v>100х50х4,0</v>
      </c>
      <c r="C90" s="78"/>
      <c r="D90" s="78">
        <v>72</v>
      </c>
      <c r="E90" s="78">
        <v>72</v>
      </c>
      <c r="F90" s="78"/>
      <c r="G90" s="78"/>
      <c r="H90" s="78"/>
      <c r="I90" s="87" t="s">
        <v>246</v>
      </c>
      <c r="K90" s="78">
        <f>Лист2!F91</f>
        <v>89</v>
      </c>
      <c r="L90" s="78" t="str">
        <f>Лист2!G91</f>
        <v>140х140х4,0</v>
      </c>
      <c r="M90" s="78"/>
      <c r="N90" s="78"/>
      <c r="O90" s="78"/>
      <c r="P90" s="78"/>
      <c r="Q90" s="78"/>
      <c r="R90" s="81">
        <v>16</v>
      </c>
      <c r="S90" s="78">
        <v>12</v>
      </c>
      <c r="T90" s="4"/>
      <c r="U90" s="78">
        <f>Лист2!K92</f>
        <v>90</v>
      </c>
      <c r="V90" s="78" t="str">
        <f>Лист2!L92</f>
        <v>219 (4,0)</v>
      </c>
      <c r="W90" s="78"/>
      <c r="X90" s="78"/>
      <c r="Y90" s="78"/>
      <c r="Z90" s="78"/>
      <c r="AA90" s="78"/>
      <c r="AB90" s="78"/>
      <c r="AC90" s="78">
        <v>12</v>
      </c>
    </row>
    <row r="91" spans="1:29" ht="9" customHeight="1" x14ac:dyDescent="0.3">
      <c r="A91" s="78">
        <f>Лист2!A97</f>
        <v>95</v>
      </c>
      <c r="B91" s="78" t="str">
        <f>Лист2!B98</f>
        <v>100х50х5,0</v>
      </c>
      <c r="C91" s="78"/>
      <c r="D91" s="78"/>
      <c r="E91" s="78"/>
      <c r="F91" s="78"/>
      <c r="G91" s="78"/>
      <c r="H91" s="78"/>
      <c r="I91" s="87" t="s">
        <v>626</v>
      </c>
      <c r="K91" s="78">
        <f>Лист2!F92</f>
        <v>90</v>
      </c>
      <c r="L91" s="78" t="str">
        <f>Лист2!G92</f>
        <v>140х140х5,0</v>
      </c>
      <c r="M91" s="78"/>
      <c r="N91" s="78"/>
      <c r="O91" s="78"/>
      <c r="P91" s="78"/>
      <c r="Q91" s="78"/>
      <c r="R91" s="81">
        <v>16</v>
      </c>
      <c r="S91" s="78">
        <v>12</v>
      </c>
      <c r="T91" s="4"/>
      <c r="U91" s="78">
        <f>Лист2!K93</f>
        <v>91</v>
      </c>
      <c r="V91" s="78" t="str">
        <f>Лист2!L93</f>
        <v>219 (4,5)</v>
      </c>
      <c r="W91" s="78"/>
      <c r="X91" s="78"/>
      <c r="Y91" s="78"/>
      <c r="Z91" s="78"/>
      <c r="AA91" s="78"/>
      <c r="AB91" s="78"/>
      <c r="AC91" s="78">
        <v>12</v>
      </c>
    </row>
    <row r="92" spans="1:29" ht="9" customHeight="1" x14ac:dyDescent="0.3">
      <c r="A92" s="78">
        <f>Лист2!A98</f>
        <v>96</v>
      </c>
      <c r="B92" s="78" t="str">
        <f>Лист2!B99</f>
        <v>120х60х2,0</v>
      </c>
      <c r="C92" s="78"/>
      <c r="D92" s="78"/>
      <c r="E92" s="78"/>
      <c r="F92" s="78"/>
      <c r="G92" s="78"/>
      <c r="H92" s="78"/>
      <c r="I92" s="87" t="s">
        <v>246</v>
      </c>
      <c r="K92" s="78">
        <f>Лист2!F93</f>
        <v>91</v>
      </c>
      <c r="L92" s="78" t="str">
        <f>Лист2!G93</f>
        <v>150х150х5,0</v>
      </c>
      <c r="M92" s="78"/>
      <c r="N92" s="78"/>
      <c r="O92" s="78"/>
      <c r="P92" s="78"/>
      <c r="Q92" s="78"/>
      <c r="R92" s="81">
        <v>9</v>
      </c>
      <c r="S92" s="78">
        <v>12</v>
      </c>
      <c r="T92" s="4"/>
      <c r="U92" s="78">
        <f>Лист2!K94</f>
        <v>92</v>
      </c>
      <c r="V92" s="78" t="str">
        <f>Лист2!L94</f>
        <v>219 (5,0)</v>
      </c>
      <c r="W92" s="78"/>
      <c r="X92" s="78"/>
      <c r="Y92" s="78"/>
      <c r="Z92" s="78"/>
      <c r="AA92" s="78"/>
      <c r="AB92" s="78"/>
      <c r="AC92" s="78">
        <v>12</v>
      </c>
    </row>
    <row r="93" spans="1:29" ht="9" customHeight="1" x14ac:dyDescent="0.3">
      <c r="A93" s="78">
        <f>Лист2!A99</f>
        <v>97</v>
      </c>
      <c r="B93" s="78" t="str">
        <f>Лист2!B100</f>
        <v>120х60х2,5</v>
      </c>
      <c r="C93" s="78"/>
      <c r="D93" s="78"/>
      <c r="E93" s="78"/>
      <c r="F93" s="78"/>
      <c r="G93" s="78"/>
      <c r="H93" s="78"/>
      <c r="I93" s="87" t="s">
        <v>246</v>
      </c>
      <c r="K93" s="78">
        <f>Лист2!F94</f>
        <v>92</v>
      </c>
      <c r="L93" s="78" t="str">
        <f>Лист2!G94</f>
        <v>160х160х4,0</v>
      </c>
      <c r="M93" s="78"/>
      <c r="N93" s="78"/>
      <c r="O93" s="78"/>
      <c r="P93" s="78"/>
      <c r="Q93" s="78"/>
      <c r="R93" s="81">
        <v>9</v>
      </c>
      <c r="S93" s="78">
        <v>12</v>
      </c>
      <c r="T93" s="4"/>
      <c r="U93" s="78">
        <f>Лист2!K95</f>
        <v>93</v>
      </c>
      <c r="V93" s="78" t="str">
        <f>Лист2!L95</f>
        <v>219 (6,0)</v>
      </c>
      <c r="W93" s="78"/>
      <c r="X93" s="78"/>
      <c r="Y93" s="78"/>
      <c r="Z93" s="78"/>
      <c r="AA93" s="78"/>
      <c r="AB93" s="78"/>
      <c r="AC93" s="78">
        <v>12</v>
      </c>
    </row>
    <row r="94" spans="1:29" ht="9" customHeight="1" x14ac:dyDescent="0.3">
      <c r="A94" s="78">
        <f>Лист2!A100</f>
        <v>98</v>
      </c>
      <c r="B94" s="78" t="str">
        <f>Лист2!B101</f>
        <v>120х60х3,0</v>
      </c>
      <c r="C94" s="78"/>
      <c r="D94" s="78"/>
      <c r="E94" s="78"/>
      <c r="F94" s="78"/>
      <c r="G94" s="78"/>
      <c r="H94" s="78"/>
      <c r="I94" s="87" t="s">
        <v>246</v>
      </c>
      <c r="K94" s="78">
        <f>Лист2!F95</f>
        <v>93</v>
      </c>
      <c r="L94" s="78" t="str">
        <f>Лист2!G95</f>
        <v>160х160х5,0</v>
      </c>
      <c r="M94" s="78"/>
      <c r="N94" s="78"/>
      <c r="O94" s="78"/>
      <c r="P94" s="78"/>
      <c r="Q94" s="78"/>
      <c r="R94" s="81">
        <v>9</v>
      </c>
      <c r="S94" s="78">
        <v>12</v>
      </c>
      <c r="T94" s="4"/>
      <c r="U94" s="78">
        <f>Лист2!K98</f>
        <v>96</v>
      </c>
      <c r="V94" s="78" t="str">
        <f>Лист2!L98</f>
        <v>325 (6,0)</v>
      </c>
      <c r="W94" s="78"/>
      <c r="X94" s="78"/>
      <c r="Y94" s="78"/>
      <c r="Z94" s="78"/>
      <c r="AA94" s="78"/>
      <c r="AB94" s="78"/>
      <c r="AC94" s="78">
        <v>12</v>
      </c>
    </row>
    <row r="95" spans="1:29" ht="9" customHeight="1" x14ac:dyDescent="0.3">
      <c r="A95" s="78">
        <f>Лист2!A101</f>
        <v>99</v>
      </c>
      <c r="B95" s="78" t="str">
        <f>Лист2!B102</f>
        <v>120х60х4,0</v>
      </c>
      <c r="C95" s="78"/>
      <c r="D95" s="78"/>
      <c r="E95" s="78"/>
      <c r="F95" s="78"/>
      <c r="G95" s="78"/>
      <c r="H95" s="78"/>
      <c r="I95" s="78">
        <v>12</v>
      </c>
      <c r="K95" s="78">
        <f>Лист2!F96</f>
        <v>94</v>
      </c>
      <c r="L95" s="78" t="str">
        <f>Лист2!G96</f>
        <v>160х160х6,0</v>
      </c>
      <c r="M95" s="78"/>
      <c r="N95" s="78"/>
      <c r="O95" s="78"/>
      <c r="P95" s="78"/>
      <c r="Q95" s="78"/>
      <c r="R95" s="81">
        <v>9</v>
      </c>
      <c r="S95" s="78">
        <v>12</v>
      </c>
      <c r="T95" s="4"/>
      <c r="U95" s="78">
        <f>Лист2!K99</f>
        <v>97</v>
      </c>
      <c r="V95" s="78" t="str">
        <f>Лист2!L99</f>
        <v>325 (8,0)</v>
      </c>
      <c r="W95" s="78"/>
      <c r="X95" s="78"/>
      <c r="Y95" s="78"/>
      <c r="Z95" s="78"/>
      <c r="AA95" s="78"/>
      <c r="AB95" s="78"/>
      <c r="AC95" s="78">
        <v>12</v>
      </c>
    </row>
    <row r="96" spans="1:29" ht="9" customHeight="1" x14ac:dyDescent="0.3">
      <c r="A96" s="78">
        <f>Лист2!A102</f>
        <v>100</v>
      </c>
      <c r="B96" s="78" t="str">
        <f>Лист2!B103</f>
        <v>120х80х2,0</v>
      </c>
      <c r="C96" s="78"/>
      <c r="D96" s="78"/>
      <c r="E96" s="78"/>
      <c r="F96" s="78"/>
      <c r="G96" s="78"/>
      <c r="H96" s="78"/>
      <c r="I96" s="78"/>
      <c r="K96" s="78">
        <f>Лист2!F97</f>
        <v>95</v>
      </c>
      <c r="L96" s="78" t="str">
        <f>Лист2!G97</f>
        <v>180х180х4,0</v>
      </c>
      <c r="M96" s="78"/>
      <c r="N96" s="78"/>
      <c r="O96" s="78"/>
      <c r="P96" s="78"/>
      <c r="Q96" s="78"/>
      <c r="R96" s="81">
        <v>9</v>
      </c>
      <c r="S96" s="78">
        <v>12</v>
      </c>
      <c r="T96" s="4"/>
      <c r="U96" s="78">
        <f>Лист2!K100</f>
        <v>98</v>
      </c>
      <c r="V96" s="78" t="str">
        <f>Лист2!L100</f>
        <v>426 (5,0)</v>
      </c>
      <c r="W96" s="78"/>
      <c r="X96" s="78"/>
      <c r="Y96" s="78"/>
      <c r="Z96" s="78"/>
      <c r="AA96" s="78"/>
      <c r="AB96" s="78"/>
      <c r="AC96" s="78">
        <v>12</v>
      </c>
    </row>
    <row r="97" spans="1:29" ht="9" customHeight="1" x14ac:dyDescent="0.3">
      <c r="A97" s="78">
        <f>Лист2!A103</f>
        <v>101</v>
      </c>
      <c r="B97" s="78" t="str">
        <f>Лист2!B104</f>
        <v>120х80х2,5</v>
      </c>
      <c r="C97" s="78"/>
      <c r="D97" s="78"/>
      <c r="E97" s="78">
        <v>35</v>
      </c>
      <c r="F97" s="78"/>
      <c r="G97" s="78">
        <v>24</v>
      </c>
      <c r="H97" s="78"/>
      <c r="I97" s="78">
        <v>12</v>
      </c>
      <c r="K97" s="78">
        <f>Лист2!F98</f>
        <v>96</v>
      </c>
      <c r="L97" s="78" t="str">
        <f>Лист2!G98</f>
        <v>180х180х5,0</v>
      </c>
      <c r="M97" s="78"/>
      <c r="N97" s="78"/>
      <c r="O97" s="78"/>
      <c r="P97" s="78"/>
      <c r="Q97" s="78"/>
      <c r="R97" s="81"/>
      <c r="S97" s="78">
        <v>12</v>
      </c>
      <c r="T97" s="4"/>
      <c r="U97" s="78">
        <f>Лист2!K102</f>
        <v>100</v>
      </c>
      <c r="V97" s="78" t="str">
        <f>Лист2!L102</f>
        <v>426 (10,0)</v>
      </c>
      <c r="W97" s="78"/>
      <c r="X97" s="78"/>
      <c r="Y97" s="78"/>
      <c r="Z97" s="78"/>
      <c r="AA97" s="78"/>
      <c r="AB97" s="78"/>
      <c r="AC97" s="78">
        <v>12</v>
      </c>
    </row>
    <row r="98" spans="1:29" ht="9" customHeight="1" x14ac:dyDescent="0.3">
      <c r="A98" s="78">
        <f>Лист2!A104</f>
        <v>102</v>
      </c>
      <c r="B98" s="78" t="str">
        <f>Лист2!B105</f>
        <v>120х80х3,0</v>
      </c>
      <c r="C98" s="78"/>
      <c r="D98" s="78"/>
      <c r="E98" s="78">
        <v>35</v>
      </c>
      <c r="F98" s="78"/>
      <c r="G98" s="78">
        <v>24</v>
      </c>
      <c r="H98" s="78"/>
      <c r="I98" s="78">
        <v>12</v>
      </c>
      <c r="K98" s="78">
        <f>Лист2!F99</f>
        <v>97</v>
      </c>
      <c r="L98" s="78" t="str">
        <f>Лист2!G99</f>
        <v>180х180х6,0</v>
      </c>
      <c r="M98" s="78"/>
      <c r="N98" s="78"/>
      <c r="O98" s="78"/>
      <c r="P98" s="78"/>
      <c r="Q98" s="78"/>
      <c r="R98" s="81"/>
      <c r="S98" s="78">
        <v>12</v>
      </c>
      <c r="T98" s="4"/>
    </row>
    <row r="99" spans="1:29" ht="9" customHeight="1" x14ac:dyDescent="0.3">
      <c r="A99" s="78">
        <f>Лист2!A105</f>
        <v>103</v>
      </c>
      <c r="B99" s="78" t="str">
        <f>Лист2!B106</f>
        <v>120х80х4,0</v>
      </c>
      <c r="C99" s="78"/>
      <c r="D99" s="78"/>
      <c r="E99" s="78">
        <v>35</v>
      </c>
      <c r="F99" s="78"/>
      <c r="G99" s="78">
        <v>24</v>
      </c>
      <c r="H99" s="78"/>
      <c r="I99" s="78">
        <v>12</v>
      </c>
      <c r="K99" s="78">
        <f>Лист2!F100</f>
        <v>98</v>
      </c>
      <c r="L99" s="78" t="str">
        <f>Лист2!G100</f>
        <v>200х200х5,0</v>
      </c>
      <c r="M99" s="78"/>
      <c r="N99" s="78"/>
      <c r="O99" s="78"/>
      <c r="P99" s="78"/>
      <c r="Q99" s="78"/>
      <c r="R99" s="81"/>
      <c r="S99" s="78">
        <v>12</v>
      </c>
    </row>
    <row r="100" spans="1:29" ht="9" customHeight="1" x14ac:dyDescent="0.3">
      <c r="K100" s="78">
        <f>Лист2!F101</f>
        <v>99</v>
      </c>
      <c r="L100" s="78" t="str">
        <f>Лист2!G101</f>
        <v>200х200х6,0</v>
      </c>
      <c r="M100" s="78"/>
      <c r="N100" s="78"/>
      <c r="O100" s="78"/>
      <c r="P100" s="78"/>
      <c r="Q100" s="78"/>
      <c r="R100" s="81"/>
      <c r="S100" s="78">
        <v>12</v>
      </c>
    </row>
    <row r="101" spans="1:29" ht="9" customHeight="1" x14ac:dyDescent="0.3">
      <c r="K101" s="78">
        <f>Лист2!F102</f>
        <v>100</v>
      </c>
      <c r="L101" s="78" t="str">
        <f>Лист2!G102</f>
        <v>200х200х8,0</v>
      </c>
      <c r="M101" s="78"/>
      <c r="N101" s="78"/>
      <c r="O101" s="78"/>
      <c r="P101" s="78"/>
      <c r="Q101" s="78"/>
      <c r="R101" s="81"/>
      <c r="S101" s="78">
        <v>12</v>
      </c>
    </row>
  </sheetData>
  <mergeCells count="3">
    <mergeCell ref="A1:D1"/>
    <mergeCell ref="K1:M1"/>
    <mergeCell ref="U1:X1"/>
  </mergeCells>
  <pageMargins left="0.55000000000000004" right="0.25" top="0.2" bottom="0.2" header="0.3" footer="0.3"/>
  <pageSetup paperSize="9" scale="55" orientation="landscape" r:id="rId1"/>
  <ignoredErrors>
    <ignoredError sqref="I9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46861-8D23-4B49-8F1A-B7086434BFD8}">
  <dimension ref="A1:DZ116"/>
  <sheetViews>
    <sheetView tabSelected="1" topLeftCell="AO70" zoomScale="55" zoomScaleNormal="55" workbookViewId="0">
      <selection activeCell="BR84" sqref="BR84:BR95"/>
    </sheetView>
  </sheetViews>
  <sheetFormatPr defaultRowHeight="19.05" customHeight="1" x14ac:dyDescent="0.3"/>
  <cols>
    <col min="2" max="2" width="21.77734375" bestFit="1" customWidth="1"/>
    <col min="3" max="3" width="12.5546875" customWidth="1"/>
    <col min="4" max="4" width="6" bestFit="1" customWidth="1"/>
    <col min="5" max="5" width="5.5546875" customWidth="1"/>
    <col min="6" max="6" width="6.5546875" bestFit="1" customWidth="1"/>
    <col min="7" max="7" width="4.33203125" bestFit="1" customWidth="1"/>
    <col min="8" max="8" width="16.6640625" bestFit="1" customWidth="1"/>
    <col min="9" max="9" width="16" customWidth="1"/>
    <col min="10" max="11" width="7.109375" bestFit="1" customWidth="1"/>
    <col min="12" max="12" width="6.5546875" bestFit="1" customWidth="1"/>
    <col min="13" max="13" width="6" bestFit="1" customWidth="1"/>
    <col min="14" max="14" width="15.5546875" bestFit="1" customWidth="1"/>
    <col min="15" max="15" width="7.109375" bestFit="1" customWidth="1"/>
    <col min="16" max="16" width="6.5546875" bestFit="1" customWidth="1"/>
    <col min="17" max="17" width="9.88671875" bestFit="1" customWidth="1"/>
    <col min="18" max="18" width="15.6640625" customWidth="1"/>
    <col min="19" max="19" width="13" customWidth="1"/>
    <col min="20" max="20" width="11.109375" customWidth="1"/>
    <col min="21" max="21" width="21" bestFit="1" customWidth="1"/>
    <col min="22" max="22" width="18.5546875" customWidth="1"/>
    <col min="23" max="23" width="7.109375" bestFit="1" customWidth="1"/>
    <col min="27" max="27" width="25.77734375" customWidth="1"/>
    <col min="28" max="28" width="9" customWidth="1"/>
    <col min="38" max="38" width="7.5546875" customWidth="1"/>
    <col min="39" max="39" width="25.77734375" customWidth="1"/>
    <col min="40" max="40" width="14.88671875" customWidth="1"/>
    <col min="41" max="41" width="12.21875" customWidth="1"/>
    <col min="42" max="42" width="19.5546875" bestFit="1" customWidth="1"/>
    <col min="46" max="46" width="9.21875" customWidth="1"/>
    <col min="47" max="47" width="18.44140625" customWidth="1"/>
    <col min="48" max="48" width="9.5546875" bestFit="1" customWidth="1"/>
    <col min="49" max="49" width="9.44140625" bestFit="1" customWidth="1"/>
    <col min="50" max="50" width="15.109375" bestFit="1" customWidth="1"/>
    <col min="51" max="51" width="15.6640625" bestFit="1" customWidth="1"/>
    <col min="54" max="54" width="8.5546875" customWidth="1"/>
    <col min="55" max="55" width="20.33203125" bestFit="1" customWidth="1"/>
    <col min="56" max="56" width="8.77734375" bestFit="1" customWidth="1"/>
    <col min="57" max="57" width="9" customWidth="1"/>
    <col min="59" max="59" width="39.21875" bestFit="1" customWidth="1"/>
    <col min="62" max="62" width="6.77734375" customWidth="1"/>
    <col min="63" max="63" width="18.109375" bestFit="1" customWidth="1"/>
    <col min="64" max="64" width="16.6640625" bestFit="1" customWidth="1"/>
    <col min="68" max="68" width="18.109375" bestFit="1" customWidth="1"/>
    <col min="69" max="69" width="16.6640625" bestFit="1" customWidth="1"/>
    <col min="72" max="72" width="6.6640625" customWidth="1"/>
    <col min="73" max="73" width="22.88671875" bestFit="1" customWidth="1"/>
    <col min="74" max="74" width="16.6640625" bestFit="1" customWidth="1"/>
    <col min="78" max="78" width="6.21875" customWidth="1"/>
    <col min="79" max="79" width="36.44140625" bestFit="1" customWidth="1"/>
    <col min="80" max="80" width="11.21875" bestFit="1" customWidth="1"/>
    <col min="86" max="86" width="15.6640625" bestFit="1" customWidth="1"/>
    <col min="91" max="91" width="13.88671875" bestFit="1" customWidth="1"/>
    <col min="96" max="96" width="22.88671875" bestFit="1" customWidth="1"/>
    <col min="101" max="101" width="18.6640625" bestFit="1" customWidth="1"/>
    <col min="102" max="102" width="8.6640625" customWidth="1"/>
    <col min="111" max="111" width="38.109375" bestFit="1" customWidth="1"/>
    <col min="112" max="112" width="10.33203125" customWidth="1"/>
    <col min="113" max="113" width="14.88671875" bestFit="1" customWidth="1"/>
    <col min="114" max="114" width="12.6640625" bestFit="1" customWidth="1"/>
    <col min="115" max="115" width="9" customWidth="1"/>
    <col min="119" max="119" width="25.77734375" bestFit="1" customWidth="1"/>
    <col min="120" max="120" width="9.5546875" bestFit="1" customWidth="1"/>
    <col min="121" max="121" width="9.5546875" customWidth="1"/>
    <col min="122" max="122" width="15.109375" bestFit="1" customWidth="1"/>
    <col min="126" max="126" width="39.5546875" bestFit="1" customWidth="1"/>
    <col min="127" max="127" width="12.6640625" bestFit="1" customWidth="1"/>
    <col min="130" max="130" width="39.21875" bestFit="1" customWidth="1"/>
  </cols>
  <sheetData>
    <row r="1" spans="1:130" ht="19.05" customHeight="1" x14ac:dyDescent="0.4">
      <c r="A1" s="105">
        <f>Лист2!A3</f>
        <v>1</v>
      </c>
      <c r="B1" s="210" t="str">
        <f>Лист2!B3</f>
        <v>20х10х0,8</v>
      </c>
      <c r="C1" s="211">
        <v>0.35</v>
      </c>
      <c r="D1" s="174">
        <f>C1*F1</f>
        <v>36.33</v>
      </c>
      <c r="E1" s="204">
        <v>0.8</v>
      </c>
      <c r="F1" s="204">
        <f>Коеф!F1+1.8</f>
        <v>103.8</v>
      </c>
      <c r="G1" s="205">
        <f>Лист2!F3</f>
        <v>1</v>
      </c>
      <c r="H1" s="316" t="str">
        <f>Лист2!G3</f>
        <v>10х10х1,0</v>
      </c>
      <c r="I1" s="317">
        <v>0.27</v>
      </c>
      <c r="J1" s="318">
        <f>I1*L1</f>
        <v>30.186</v>
      </c>
      <c r="K1" s="319">
        <v>1</v>
      </c>
      <c r="L1" s="320">
        <f>Коеф!L1+1.8</f>
        <v>111.8</v>
      </c>
      <c r="M1" s="132"/>
      <c r="N1" s="144" t="str">
        <f>Лист2!Q62</f>
        <v>Шв.6,5У</v>
      </c>
      <c r="O1" s="105">
        <v>5.9</v>
      </c>
      <c r="P1" s="132">
        <f>Лист2!S62+1.8</f>
        <v>78.8</v>
      </c>
      <c r="Q1" s="132">
        <f>P1*O1</f>
        <v>464.92</v>
      </c>
      <c r="S1" s="132"/>
      <c r="T1" s="203">
        <f>Лист2!K3</f>
        <v>1</v>
      </c>
      <c r="U1" s="142" t="str">
        <f>Лист2!L3</f>
        <v>15 (1,2)ДН 22 (1,2)</v>
      </c>
      <c r="V1" s="142">
        <v>0.62</v>
      </c>
      <c r="W1" s="174">
        <f>V1*Y7</f>
        <v>53.815999999999995</v>
      </c>
      <c r="X1" s="105"/>
      <c r="Y1" s="105"/>
      <c r="Z1" s="143"/>
      <c r="AA1" s="144" t="s">
        <v>417</v>
      </c>
      <c r="AB1" s="145" t="s">
        <v>152</v>
      </c>
      <c r="AC1" s="146" t="s">
        <v>589</v>
      </c>
      <c r="AD1" s="147" t="s">
        <v>590</v>
      </c>
      <c r="AE1" s="147" t="s">
        <v>591</v>
      </c>
      <c r="AF1" s="132"/>
      <c r="AL1" s="384" t="s">
        <v>711</v>
      </c>
      <c r="AM1" s="384"/>
      <c r="AN1" s="384"/>
      <c r="AO1" s="384"/>
      <c r="AP1" s="384"/>
      <c r="AQ1" s="104"/>
      <c r="AR1" s="104"/>
      <c r="AS1" s="104"/>
      <c r="AT1" s="422" t="s">
        <v>841</v>
      </c>
      <c r="AU1" s="422"/>
      <c r="AV1" s="422"/>
      <c r="AW1" s="422"/>
      <c r="AX1" s="422"/>
      <c r="AY1" s="422"/>
      <c r="AZ1" s="422"/>
      <c r="BA1" s="422"/>
      <c r="BB1" s="422"/>
      <c r="BC1" s="422"/>
      <c r="BD1" s="422"/>
      <c r="BE1" s="422"/>
      <c r="BF1" s="422"/>
      <c r="BG1" s="422"/>
      <c r="BJ1" s="441" t="s">
        <v>549</v>
      </c>
      <c r="BK1" s="442"/>
      <c r="BL1" s="443"/>
      <c r="BM1" s="270"/>
      <c r="BN1" s="118"/>
      <c r="BO1" s="441" t="s">
        <v>550</v>
      </c>
      <c r="BP1" s="442"/>
      <c r="BQ1" s="443"/>
      <c r="BR1" s="103"/>
      <c r="BS1" s="103"/>
      <c r="BT1" s="441" t="s">
        <v>553</v>
      </c>
      <c r="BU1" s="442"/>
      <c r="BV1" s="443"/>
      <c r="BW1" s="128"/>
      <c r="BX1" s="128"/>
      <c r="BY1" s="103"/>
      <c r="BZ1" s="441" t="s">
        <v>553</v>
      </c>
      <c r="CA1" s="442"/>
      <c r="CB1" s="443"/>
      <c r="CC1" s="103"/>
    </row>
    <row r="2" spans="1:130" ht="19.05" customHeight="1" x14ac:dyDescent="0.45">
      <c r="A2" s="105">
        <f>Лист2!A4</f>
        <v>2</v>
      </c>
      <c r="B2" s="210" t="str">
        <f>Лист2!B4</f>
        <v>20х10х1,0</v>
      </c>
      <c r="C2" s="207">
        <v>0.43</v>
      </c>
      <c r="D2" s="146">
        <f>C2*F2</f>
        <v>41.193999999999996</v>
      </c>
      <c r="E2" s="204">
        <v>1</v>
      </c>
      <c r="F2" s="204">
        <f>Коеф!F2+1.8</f>
        <v>95.8</v>
      </c>
      <c r="G2" s="205">
        <f>Лист2!F4</f>
        <v>2</v>
      </c>
      <c r="H2" s="316" t="str">
        <f>Лист2!G4</f>
        <v>10х10х1,2</v>
      </c>
      <c r="I2" s="317">
        <v>0.312</v>
      </c>
      <c r="J2" s="318">
        <f>I2*L2</f>
        <v>33.321599999999997</v>
      </c>
      <c r="K2" s="321">
        <v>1.2</v>
      </c>
      <c r="L2" s="320">
        <f>Коеф!L2+1.8</f>
        <v>106.8</v>
      </c>
      <c r="M2" s="132"/>
      <c r="N2" s="144" t="str">
        <f>Лист2!Q63</f>
        <v>Шв.8У</v>
      </c>
      <c r="O2" s="183">
        <v>7.05</v>
      </c>
      <c r="P2" s="132">
        <f>Лист2!S63+1.8</f>
        <v>75.8</v>
      </c>
      <c r="Q2" s="132">
        <f t="shared" ref="Q2:Q20" si="0">O2*P2</f>
        <v>534.39</v>
      </c>
      <c r="S2" s="143"/>
      <c r="T2" s="203">
        <f>Лист2!K4</f>
        <v>2</v>
      </c>
      <c r="U2" s="142" t="str">
        <f>Лист2!L4</f>
        <v>15 (1,5)ДН 22 (1,5)</v>
      </c>
      <c r="V2" s="145">
        <v>0.73199999999999998</v>
      </c>
      <c r="W2" s="174">
        <f>V2*Y9</f>
        <v>64.269599999999997</v>
      </c>
      <c r="X2" s="105"/>
      <c r="Y2" s="118"/>
      <c r="Z2" s="148">
        <v>1</v>
      </c>
      <c r="AA2" s="144" t="str">
        <f>Лист2!L103</f>
        <v>ДН 10 (1,0)</v>
      </c>
      <c r="AB2" s="145">
        <f>Коеф!AC2</f>
        <v>0.221</v>
      </c>
      <c r="AC2" s="174">
        <f t="shared" ref="AC2:AC11" si="1">AB2*AE2</f>
        <v>37.525800000000004</v>
      </c>
      <c r="AD2" s="129" t="s">
        <v>520</v>
      </c>
      <c r="AE2" s="131">
        <f>Коеф!AF2+1.8</f>
        <v>169.8</v>
      </c>
      <c r="AF2" s="132"/>
      <c r="AL2" s="384"/>
      <c r="AM2" s="384"/>
      <c r="AN2" s="384"/>
      <c r="AO2" s="384"/>
      <c r="AP2" s="384"/>
      <c r="AQ2" s="104"/>
      <c r="AR2" s="104"/>
      <c r="AS2" s="104"/>
      <c r="AT2" s="422"/>
      <c r="AU2" s="422"/>
      <c r="AV2" s="422"/>
      <c r="AW2" s="422"/>
      <c r="AX2" s="422"/>
      <c r="AY2" s="422"/>
      <c r="AZ2" s="422"/>
      <c r="BA2" s="422"/>
      <c r="BB2" s="422"/>
      <c r="BC2" s="422"/>
      <c r="BD2" s="422"/>
      <c r="BE2" s="422"/>
      <c r="BF2" s="422"/>
      <c r="BG2" s="422"/>
      <c r="BJ2" s="268" t="s">
        <v>0</v>
      </c>
      <c r="BK2" s="268" t="s">
        <v>1</v>
      </c>
      <c r="BL2" s="268" t="s">
        <v>426</v>
      </c>
      <c r="BM2" s="117"/>
      <c r="BN2" s="117"/>
      <c r="BO2" s="268" t="s">
        <v>0</v>
      </c>
      <c r="BP2" s="268" t="s">
        <v>1</v>
      </c>
      <c r="BQ2" s="268" t="s">
        <v>426</v>
      </c>
      <c r="BR2" s="117"/>
      <c r="BS2" s="117"/>
      <c r="BT2" s="268" t="s">
        <v>0</v>
      </c>
      <c r="BU2" s="268" t="s">
        <v>1</v>
      </c>
      <c r="BV2" s="268" t="s">
        <v>426</v>
      </c>
      <c r="BW2" s="253"/>
      <c r="BX2" s="253"/>
      <c r="BY2" s="117"/>
      <c r="BZ2" s="268">
        <v>1</v>
      </c>
      <c r="CA2" s="268" t="s">
        <v>126</v>
      </c>
      <c r="CB2" s="268">
        <v>38</v>
      </c>
      <c r="CC2" s="121"/>
      <c r="CG2" s="268">
        <f t="shared" ref="CG2:CG33" si="2">BJ3</f>
        <v>1</v>
      </c>
      <c r="CH2" s="268" t="str">
        <f t="shared" ref="CH2:CH33" si="3">BK3</f>
        <v>20х10х0,8</v>
      </c>
      <c r="CI2" s="272">
        <f t="shared" ref="CI2:CI33" si="4">BL3</f>
        <v>38</v>
      </c>
      <c r="CJ2" s="268">
        <v>6</v>
      </c>
      <c r="CK2" s="431" t="s">
        <v>343</v>
      </c>
      <c r="CL2" s="268">
        <v>1</v>
      </c>
      <c r="CM2" s="268" t="str">
        <f t="shared" ref="CM2:CM33" si="5">BP3</f>
        <v>10х10х1,0</v>
      </c>
      <c r="CN2" s="268">
        <f t="shared" ref="CN2:CN33" si="6">BQ3</f>
        <v>32</v>
      </c>
      <c r="CO2" s="268">
        <v>6</v>
      </c>
      <c r="CP2" s="458" t="s">
        <v>346</v>
      </c>
      <c r="CQ2" s="280">
        <v>1</v>
      </c>
      <c r="CR2" s="279" t="str">
        <f>Лист2!L3</f>
        <v>15 (1,2)ДН 22 (1,2)</v>
      </c>
      <c r="CS2" s="279">
        <f t="shared" ref="CS2:CS33" si="7">BV3</f>
        <v>54</v>
      </c>
      <c r="CT2" s="268">
        <v>6</v>
      </c>
      <c r="CU2" s="431" t="s">
        <v>343</v>
      </c>
      <c r="CV2" s="268"/>
      <c r="CW2" s="427" t="s">
        <v>803</v>
      </c>
      <c r="CX2" s="428"/>
      <c r="CY2" s="268">
        <f>AN55</f>
        <v>7.59</v>
      </c>
      <c r="CZ2" s="431" t="s">
        <v>106</v>
      </c>
      <c r="DA2" s="272">
        <f>AP55</f>
        <v>704.35199999999998</v>
      </c>
      <c r="DB2" s="272">
        <f>DA2/CY2</f>
        <v>92.8</v>
      </c>
      <c r="DF2" s="475" t="s">
        <v>705</v>
      </c>
      <c r="DG2" s="479"/>
      <c r="DH2" s="479"/>
      <c r="DI2" s="479"/>
      <c r="DJ2" s="479"/>
      <c r="DK2" s="476"/>
      <c r="DL2" s="117"/>
      <c r="DM2" s="117"/>
      <c r="DN2" s="214" t="s">
        <v>0</v>
      </c>
      <c r="DO2" s="217" t="s">
        <v>1</v>
      </c>
      <c r="DP2" s="213" t="s">
        <v>584</v>
      </c>
      <c r="DQ2" s="214" t="s">
        <v>585</v>
      </c>
      <c r="DR2" s="214" t="s">
        <v>586</v>
      </c>
      <c r="DS2" s="117"/>
      <c r="DT2" s="117"/>
      <c r="DU2" s="214" t="s">
        <v>0</v>
      </c>
      <c r="DV2" s="217" t="s">
        <v>108</v>
      </c>
      <c r="DW2" s="214" t="s">
        <v>151</v>
      </c>
      <c r="DX2" s="254"/>
      <c r="DY2" s="254"/>
      <c r="DZ2" s="214" t="str">
        <f>BG25</f>
        <v>Рулоны Россия</v>
      </c>
    </row>
    <row r="3" spans="1:130" ht="19.05" customHeight="1" x14ac:dyDescent="0.45">
      <c r="A3" s="105">
        <f>Лист2!A5</f>
        <v>3</v>
      </c>
      <c r="B3" s="210" t="str">
        <f>Лист2!B5</f>
        <v>20х10х1,1</v>
      </c>
      <c r="C3" s="207">
        <v>0.46</v>
      </c>
      <c r="D3" s="146">
        <f>C3*F3</f>
        <v>44.067999999999998</v>
      </c>
      <c r="E3" s="209">
        <v>1.1000000000000001</v>
      </c>
      <c r="F3" s="204">
        <f>Коеф!F3+1.8</f>
        <v>95.8</v>
      </c>
      <c r="G3" s="205">
        <f>Лист2!F5</f>
        <v>3</v>
      </c>
      <c r="H3" s="206" t="str">
        <f>Лист2!G5</f>
        <v>15х15х0,8</v>
      </c>
      <c r="I3" s="207">
        <v>0.35</v>
      </c>
      <c r="J3" s="146">
        <f t="shared" ref="J3:J8" si="8">I3*L4</f>
        <v>36.33</v>
      </c>
      <c r="K3" s="204"/>
      <c r="L3" s="208"/>
      <c r="M3" s="132"/>
      <c r="N3" s="144" t="str">
        <f>Лист2!Q64</f>
        <v>Шв.10У</v>
      </c>
      <c r="O3" s="183">
        <v>8.59</v>
      </c>
      <c r="P3" s="132">
        <f>Лист2!S64+1.8</f>
        <v>75.8</v>
      </c>
      <c r="Q3" s="132">
        <f t="shared" si="0"/>
        <v>651.12199999999996</v>
      </c>
      <c r="S3" s="143"/>
      <c r="T3" s="203">
        <f>Лист2!K5</f>
        <v>3</v>
      </c>
      <c r="U3" s="142" t="str">
        <f>Лист2!L5</f>
        <v>15 (1,8)</v>
      </c>
      <c r="V3" s="145">
        <v>0.86599999999999999</v>
      </c>
      <c r="W3" s="174">
        <f>V3*Y11</f>
        <v>72.570799999999991</v>
      </c>
      <c r="X3" s="105"/>
      <c r="Y3" s="118"/>
      <c r="Z3" s="148">
        <v>2</v>
      </c>
      <c r="AA3" s="144" t="str">
        <f>Лист2!L104</f>
        <v>ДН 13 (1,0)</v>
      </c>
      <c r="AB3" s="145">
        <f>Коеф!AC3</f>
        <v>0.29499999999999998</v>
      </c>
      <c r="AC3" s="174">
        <f t="shared" si="1"/>
        <v>40.651000000000003</v>
      </c>
      <c r="AD3" s="129" t="s">
        <v>520</v>
      </c>
      <c r="AE3" s="131">
        <f>Коеф!AF3+1.8</f>
        <v>137.80000000000001</v>
      </c>
      <c r="AF3" s="132"/>
      <c r="AL3" s="362" t="s">
        <v>109</v>
      </c>
      <c r="AM3" s="414" t="s">
        <v>465</v>
      </c>
      <c r="AN3" s="414" t="s">
        <v>249</v>
      </c>
      <c r="AO3" s="414" t="s">
        <v>15</v>
      </c>
      <c r="AP3" s="362" t="s">
        <v>424</v>
      </c>
      <c r="AQ3" s="511"/>
      <c r="AR3" s="220"/>
      <c r="AS3" s="220"/>
      <c r="AT3" s="422"/>
      <c r="AU3" s="422"/>
      <c r="AV3" s="422"/>
      <c r="AW3" s="422"/>
      <c r="AX3" s="422"/>
      <c r="AY3" s="422"/>
      <c r="AZ3" s="422"/>
      <c r="BA3" s="422"/>
      <c r="BB3" s="422"/>
      <c r="BC3" s="422"/>
      <c r="BD3" s="422"/>
      <c r="BE3" s="422"/>
      <c r="BF3" s="422"/>
      <c r="BG3" s="422"/>
      <c r="BJ3" s="268">
        <v>1</v>
      </c>
      <c r="BK3" s="268" t="s">
        <v>571</v>
      </c>
      <c r="BL3" s="268">
        <v>38</v>
      </c>
      <c r="BM3" s="281"/>
      <c r="BN3" s="117"/>
      <c r="BO3" s="268">
        <v>1</v>
      </c>
      <c r="BP3" s="268" t="s">
        <v>63</v>
      </c>
      <c r="BQ3" s="268">
        <v>32</v>
      </c>
      <c r="BR3" s="271"/>
      <c r="BS3" s="117"/>
      <c r="BT3" s="268">
        <v>1</v>
      </c>
      <c r="BU3" s="268" t="s">
        <v>600</v>
      </c>
      <c r="BV3" s="268">
        <v>54</v>
      </c>
      <c r="BW3" s="271"/>
      <c r="BX3" s="271"/>
      <c r="BY3" s="117"/>
      <c r="BZ3" s="268">
        <v>2</v>
      </c>
      <c r="CA3" s="268" t="s">
        <v>127</v>
      </c>
      <c r="CB3" s="268">
        <v>41</v>
      </c>
      <c r="CC3" s="121"/>
      <c r="CG3" s="268">
        <f t="shared" si="2"/>
        <v>2</v>
      </c>
      <c r="CH3" s="268" t="str">
        <f t="shared" si="3"/>
        <v>20х10х1,0</v>
      </c>
      <c r="CI3" s="272">
        <f t="shared" si="4"/>
        <v>44</v>
      </c>
      <c r="CJ3" s="268">
        <v>6</v>
      </c>
      <c r="CK3" s="452"/>
      <c r="CL3" s="268">
        <v>2</v>
      </c>
      <c r="CM3" s="268" t="str">
        <f t="shared" si="5"/>
        <v>10х10х1,2</v>
      </c>
      <c r="CN3" s="268">
        <f t="shared" si="6"/>
        <v>35</v>
      </c>
      <c r="CO3" s="268">
        <v>6</v>
      </c>
      <c r="CP3" s="458"/>
      <c r="CQ3" s="268">
        <v>2</v>
      </c>
      <c r="CR3" s="279" t="str">
        <f>Лист2!L4</f>
        <v>15 (1,5)ДН 22 (1,5)</v>
      </c>
      <c r="CS3" s="279">
        <f t="shared" si="7"/>
        <v>64</v>
      </c>
      <c r="CT3" s="268">
        <v>6</v>
      </c>
      <c r="CU3" s="452"/>
      <c r="CV3" s="268"/>
      <c r="CW3" s="427" t="s">
        <v>804</v>
      </c>
      <c r="CX3" s="428"/>
      <c r="CY3" s="268">
        <f>AN56</f>
        <v>10.64</v>
      </c>
      <c r="CZ3" s="452"/>
      <c r="DA3" s="272">
        <f>AP56</f>
        <v>987.39200000000005</v>
      </c>
      <c r="DB3" s="272">
        <f>DA3/CY3</f>
        <v>92.8</v>
      </c>
      <c r="DF3" s="137" t="s">
        <v>460</v>
      </c>
      <c r="DG3" s="137" t="s">
        <v>108</v>
      </c>
      <c r="DH3" s="137" t="s">
        <v>149</v>
      </c>
      <c r="DI3" s="137" t="s">
        <v>150</v>
      </c>
      <c r="DJ3" s="137" t="s">
        <v>151</v>
      </c>
      <c r="DK3" s="137" t="s">
        <v>152</v>
      </c>
      <c r="DL3" s="251" t="s">
        <v>455</v>
      </c>
      <c r="DM3" s="254"/>
      <c r="DN3" s="137">
        <v>1</v>
      </c>
      <c r="DO3" s="137" t="s">
        <v>324</v>
      </c>
      <c r="DP3" s="137">
        <v>300</v>
      </c>
      <c r="DQ3" s="307">
        <f t="shared" ref="DQ3:DQ16" si="9">AP67</f>
        <v>22440</v>
      </c>
      <c r="DR3" s="307">
        <f t="shared" ref="DR3:DR16" si="10">AQ67</f>
        <v>74.8</v>
      </c>
      <c r="DS3" s="117"/>
      <c r="DT3" s="117"/>
      <c r="DU3" s="137">
        <v>1</v>
      </c>
      <c r="DV3" s="230" t="s">
        <v>444</v>
      </c>
      <c r="DW3" s="231">
        <f>BD44</f>
        <v>88.8</v>
      </c>
      <c r="DX3" s="254"/>
      <c r="DY3" s="254"/>
      <c r="DZ3" s="214">
        <f t="shared" ref="DZ3:DZ55" si="11">BG26</f>
        <v>0</v>
      </c>
    </row>
    <row r="4" spans="1:130" ht="19.05" customHeight="1" x14ac:dyDescent="0.45">
      <c r="A4" s="105">
        <f>Лист2!A6</f>
        <v>4</v>
      </c>
      <c r="B4" s="210" t="str">
        <f>Лист2!B6</f>
        <v>20х10х1,2</v>
      </c>
      <c r="C4" s="207">
        <v>0.501</v>
      </c>
      <c r="D4" s="146">
        <f>C4*F4</f>
        <v>47.995799999999996</v>
      </c>
      <c r="E4" s="204">
        <v>1.2</v>
      </c>
      <c r="F4" s="204">
        <f>Коеф!F4+1.8</f>
        <v>95.8</v>
      </c>
      <c r="G4" s="205">
        <f>Лист2!F6</f>
        <v>4</v>
      </c>
      <c r="H4" s="206" t="str">
        <f>Лист2!G6</f>
        <v>15х15х1,0</v>
      </c>
      <c r="I4" s="207">
        <v>0.43</v>
      </c>
      <c r="J4" s="146">
        <f t="shared" si="8"/>
        <v>41.193999999999996</v>
      </c>
      <c r="K4" s="204">
        <v>0.8</v>
      </c>
      <c r="L4" s="204">
        <f>Коеф!L4+1.8</f>
        <v>103.8</v>
      </c>
      <c r="M4" s="132"/>
      <c r="N4" s="144" t="str">
        <f>Лист2!Q65</f>
        <v>Шв.12У</v>
      </c>
      <c r="O4" s="183">
        <v>10.7</v>
      </c>
      <c r="P4" s="132">
        <f>Лист2!S65+1.8</f>
        <v>79.8</v>
      </c>
      <c r="Q4" s="132">
        <f t="shared" si="0"/>
        <v>853.8599999999999</v>
      </c>
      <c r="S4" s="143"/>
      <c r="T4" s="203">
        <f>Лист2!K6</f>
        <v>4</v>
      </c>
      <c r="U4" s="142" t="str">
        <f>Лист2!L6</f>
        <v>15 (2,0)</v>
      </c>
      <c r="V4" s="145">
        <v>0.95199999999999996</v>
      </c>
      <c r="W4" s="174">
        <f>V4*Y12</f>
        <v>75.017599999999987</v>
      </c>
      <c r="X4" s="105"/>
      <c r="Y4" s="118"/>
      <c r="Z4" s="148">
        <v>3</v>
      </c>
      <c r="AA4" s="144" t="str">
        <f>Лист2!L105</f>
        <v>ДН 14 (1,0)</v>
      </c>
      <c r="AB4" s="145">
        <f>Коеф!AC4</f>
        <v>0.32</v>
      </c>
      <c r="AC4" s="174">
        <f t="shared" si="1"/>
        <v>42.816000000000003</v>
      </c>
      <c r="AD4" s="129" t="s">
        <v>520</v>
      </c>
      <c r="AE4" s="131">
        <f>Коеф!AF4+1.8</f>
        <v>133.80000000000001</v>
      </c>
      <c r="AF4" s="132"/>
      <c r="AL4" s="362"/>
      <c r="AM4" s="414"/>
      <c r="AN4" s="414"/>
      <c r="AO4" s="414"/>
      <c r="AP4" s="362"/>
      <c r="AQ4" s="511"/>
      <c r="AR4" s="220"/>
      <c r="AS4" s="220"/>
      <c r="AT4" s="103"/>
      <c r="AU4" s="103"/>
      <c r="AV4" s="103"/>
      <c r="AW4" s="103"/>
      <c r="AX4" s="103"/>
      <c r="AY4" s="103"/>
      <c r="AZ4" s="242"/>
      <c r="BA4" s="242"/>
      <c r="BB4" s="219"/>
      <c r="BC4" s="355">
        <f>Лист1!S4</f>
        <v>46225</v>
      </c>
      <c r="BD4" s="356"/>
      <c r="BE4" s="356"/>
      <c r="BF4" s="356"/>
      <c r="BG4" s="356"/>
      <c r="BJ4" s="268">
        <v>2</v>
      </c>
      <c r="BK4" s="268" t="s">
        <v>16</v>
      </c>
      <c r="BL4" s="272">
        <v>44</v>
      </c>
      <c r="BM4" s="281"/>
      <c r="BN4" s="273"/>
      <c r="BO4" s="268">
        <v>2</v>
      </c>
      <c r="BP4" s="268" t="s">
        <v>64</v>
      </c>
      <c r="BQ4" s="268">
        <v>35</v>
      </c>
      <c r="BR4" s="271"/>
      <c r="BS4" s="117"/>
      <c r="BT4" s="268">
        <v>2</v>
      </c>
      <c r="BU4" s="268" t="s">
        <v>599</v>
      </c>
      <c r="BV4" s="272">
        <v>64</v>
      </c>
      <c r="BW4" s="271"/>
      <c r="BX4" s="271"/>
      <c r="BY4" s="117"/>
      <c r="BZ4" s="268">
        <v>3</v>
      </c>
      <c r="CA4" s="268" t="s">
        <v>487</v>
      </c>
      <c r="CB4" s="268">
        <v>43</v>
      </c>
      <c r="CC4" s="121"/>
      <c r="CG4" s="268">
        <f t="shared" si="2"/>
        <v>3</v>
      </c>
      <c r="CH4" s="268" t="str">
        <f t="shared" si="3"/>
        <v>20х10х1,1</v>
      </c>
      <c r="CI4" s="272">
        <f t="shared" si="4"/>
        <v>46</v>
      </c>
      <c r="CJ4" s="268">
        <v>6</v>
      </c>
      <c r="CK4" s="452"/>
      <c r="CL4" s="268">
        <v>3</v>
      </c>
      <c r="CM4" s="268" t="str">
        <f t="shared" si="5"/>
        <v>15х15х0,8</v>
      </c>
      <c r="CN4" s="268">
        <f t="shared" si="6"/>
        <v>38</v>
      </c>
      <c r="CO4" s="268">
        <v>6</v>
      </c>
      <c r="CP4" s="431" t="s">
        <v>343</v>
      </c>
      <c r="CQ4" s="280">
        <v>3</v>
      </c>
      <c r="CR4" s="279" t="str">
        <f>Лист2!L5</f>
        <v>15 (1,8)</v>
      </c>
      <c r="CS4" s="279">
        <f t="shared" si="7"/>
        <v>73</v>
      </c>
      <c r="CT4" s="268">
        <v>6</v>
      </c>
      <c r="CU4" s="452"/>
      <c r="CV4" s="280">
        <v>1</v>
      </c>
      <c r="CW4" s="427" t="str">
        <f>Лист1!C5</f>
        <v>0,5*1000*2000</v>
      </c>
      <c r="CX4" s="428"/>
      <c r="CY4" s="286">
        <f>Лист1!D5</f>
        <v>7.7</v>
      </c>
      <c r="CZ4" s="452"/>
      <c r="DA4" s="272">
        <f>Каракол!AP5</f>
        <v>600</v>
      </c>
      <c r="DB4" s="272">
        <f>DA4/CY4</f>
        <v>77.922077922077918</v>
      </c>
      <c r="DF4" s="137">
        <v>1</v>
      </c>
      <c r="DG4" s="137" t="s">
        <v>237</v>
      </c>
      <c r="DH4" s="137" t="str">
        <f>Раб2!C3</f>
        <v>бухта</v>
      </c>
      <c r="DI4" s="231">
        <f t="shared" ref="DI4:DI16" si="12">AW11</f>
        <v>0</v>
      </c>
      <c r="DJ4" s="231">
        <f t="shared" ref="DJ4:DJ16" si="13">AX11</f>
        <v>89.8</v>
      </c>
      <c r="DK4" s="232">
        <f t="shared" ref="DK4:DK16" si="14">AY11</f>
        <v>0.22</v>
      </c>
      <c r="DL4" s="251">
        <v>5</v>
      </c>
      <c r="DM4" s="251"/>
      <c r="DN4" s="137">
        <v>2</v>
      </c>
      <c r="DO4" s="137" t="s">
        <v>325</v>
      </c>
      <c r="DP4" s="137">
        <v>368</v>
      </c>
      <c r="DQ4" s="307">
        <f t="shared" si="9"/>
        <v>27526.399999999998</v>
      </c>
      <c r="DR4" s="307">
        <f t="shared" si="10"/>
        <v>74.8</v>
      </c>
      <c r="DS4" s="117"/>
      <c r="DT4" s="117"/>
      <c r="DU4" s="137">
        <v>2</v>
      </c>
      <c r="DV4" s="230" t="s">
        <v>248</v>
      </c>
      <c r="DW4" s="231">
        <f t="shared" ref="DW4:DW17" si="15">BD45</f>
        <v>86.8</v>
      </c>
      <c r="DX4" s="254"/>
      <c r="DY4" s="254"/>
      <c r="DZ4" s="214" t="str">
        <f t="shared" si="11"/>
        <v>Оцин 0,3*1000</v>
      </c>
    </row>
    <row r="5" spans="1:130" ht="19.05" customHeight="1" x14ac:dyDescent="0.45">
      <c r="A5" s="105">
        <f>Лист2!A7</f>
        <v>5</v>
      </c>
      <c r="B5" s="127" t="str">
        <f>Лист2!B7</f>
        <v>30х10х1,0</v>
      </c>
      <c r="C5" s="183">
        <v>0.58299999999999996</v>
      </c>
      <c r="D5" s="146">
        <f>C5*F2</f>
        <v>55.851399999999998</v>
      </c>
      <c r="E5" s="204">
        <v>1.5</v>
      </c>
      <c r="F5" s="204">
        <f>Коеф!F5+1.8</f>
        <v>87.8</v>
      </c>
      <c r="G5" s="205">
        <f>Лист2!F7</f>
        <v>5</v>
      </c>
      <c r="H5" s="206" t="str">
        <f>Лист2!G7</f>
        <v>15х15х1,1</v>
      </c>
      <c r="I5" s="207">
        <v>0.46</v>
      </c>
      <c r="J5" s="146">
        <f t="shared" si="8"/>
        <v>44.067999999999998</v>
      </c>
      <c r="K5" s="204">
        <v>1</v>
      </c>
      <c r="L5" s="204">
        <f>Коеф!L5+1.8</f>
        <v>95.8</v>
      </c>
      <c r="M5" s="132"/>
      <c r="N5" s="144" t="str">
        <f>Лист2!Q66</f>
        <v>Шв. 14У</v>
      </c>
      <c r="O5" s="183">
        <v>12.5</v>
      </c>
      <c r="P5" s="132">
        <f>Лист2!S66+1.8</f>
        <v>79.8</v>
      </c>
      <c r="Q5" s="132">
        <f t="shared" si="0"/>
        <v>997.5</v>
      </c>
      <c r="S5" s="143"/>
      <c r="T5" s="203">
        <f>Лист2!K7</f>
        <v>5</v>
      </c>
      <c r="U5" s="142" t="str">
        <f>Лист2!L7</f>
        <v>15 (2,5)</v>
      </c>
      <c r="V5" s="145">
        <v>1.155</v>
      </c>
      <c r="W5" s="174">
        <f>V5*Y13</f>
        <v>87.548999999999992</v>
      </c>
      <c r="X5" s="105"/>
      <c r="Y5" s="118"/>
      <c r="Z5" s="148">
        <v>4</v>
      </c>
      <c r="AA5" s="144" t="str">
        <f>Лист2!L106</f>
        <v>ДН 16 (1,0)</v>
      </c>
      <c r="AB5" s="145">
        <f>Коеф!AC5</f>
        <v>0.37</v>
      </c>
      <c r="AC5" s="174">
        <f t="shared" si="1"/>
        <v>45.805999999999997</v>
      </c>
      <c r="AD5" s="129" t="s">
        <v>520</v>
      </c>
      <c r="AE5" s="131">
        <f>Коеф!AF5+1.8</f>
        <v>123.8</v>
      </c>
      <c r="AF5" s="132"/>
      <c r="AL5" s="106">
        <v>1</v>
      </c>
      <c r="AM5" s="106" t="s">
        <v>295</v>
      </c>
      <c r="AN5" s="107">
        <f>AB30</f>
        <v>7.7</v>
      </c>
      <c r="AO5" s="360" t="s">
        <v>106</v>
      </c>
      <c r="AP5" s="108">
        <v>600</v>
      </c>
      <c r="AQ5" s="128"/>
      <c r="AR5" s="128"/>
      <c r="AS5" s="128"/>
      <c r="AT5" s="407" t="s">
        <v>677</v>
      </c>
      <c r="AU5" s="407"/>
      <c r="AV5" s="407"/>
      <c r="AW5" s="407"/>
      <c r="AX5" s="407"/>
      <c r="AY5" s="407"/>
      <c r="AZ5" s="242"/>
      <c r="BA5" s="242"/>
      <c r="BB5" s="103"/>
      <c r="BC5" s="356"/>
      <c r="BD5" s="356"/>
      <c r="BE5" s="356"/>
      <c r="BF5" s="356"/>
      <c r="BG5" s="356"/>
      <c r="BJ5" s="268">
        <v>3</v>
      </c>
      <c r="BK5" s="268" t="s">
        <v>254</v>
      </c>
      <c r="BL5" s="272">
        <v>46</v>
      </c>
      <c r="BM5" s="281"/>
      <c r="BN5" s="273"/>
      <c r="BO5" s="268">
        <v>3</v>
      </c>
      <c r="BP5" s="268" t="s">
        <v>540</v>
      </c>
      <c r="BQ5" s="268">
        <v>38</v>
      </c>
      <c r="BR5" s="271"/>
      <c r="BS5" s="117"/>
      <c r="BT5" s="268">
        <v>3</v>
      </c>
      <c r="BU5" s="268" t="s">
        <v>130</v>
      </c>
      <c r="BV5" s="272">
        <v>73</v>
      </c>
      <c r="BW5" s="271"/>
      <c r="BX5" s="271"/>
      <c r="BY5" s="117"/>
      <c r="BZ5" s="268">
        <v>4</v>
      </c>
      <c r="CA5" s="268" t="s">
        <v>2</v>
      </c>
      <c r="CB5" s="268">
        <v>46</v>
      </c>
      <c r="CC5" s="121"/>
      <c r="CG5" s="268">
        <f t="shared" si="2"/>
        <v>4</v>
      </c>
      <c r="CH5" s="268" t="str">
        <f t="shared" si="3"/>
        <v>20х10х1,2</v>
      </c>
      <c r="CI5" s="272">
        <f t="shared" si="4"/>
        <v>50</v>
      </c>
      <c r="CJ5" s="268">
        <v>6</v>
      </c>
      <c r="CK5" s="452"/>
      <c r="CL5" s="268">
        <v>4</v>
      </c>
      <c r="CM5" s="268" t="str">
        <f t="shared" si="5"/>
        <v>15х15х1,0</v>
      </c>
      <c r="CN5" s="268">
        <f t="shared" si="6"/>
        <v>44</v>
      </c>
      <c r="CO5" s="268">
        <v>6</v>
      </c>
      <c r="CP5" s="452"/>
      <c r="CQ5" s="268">
        <v>4</v>
      </c>
      <c r="CR5" s="279" t="str">
        <f>Лист2!L6</f>
        <v>15 (2,0)</v>
      </c>
      <c r="CS5" s="279">
        <f t="shared" si="7"/>
        <v>75</v>
      </c>
      <c r="CT5" s="268">
        <v>6</v>
      </c>
      <c r="CU5" s="452"/>
      <c r="CV5" s="280">
        <v>2</v>
      </c>
      <c r="CW5" s="427" t="str">
        <f>Лист1!C6</f>
        <v>0,6*1000*2000</v>
      </c>
      <c r="CX5" s="428"/>
      <c r="CY5" s="286">
        <f>Лист1!D6</f>
        <v>9.2200000000000006</v>
      </c>
      <c r="CZ5" s="452"/>
      <c r="DA5" s="272">
        <f>Каракол!AP6</f>
        <v>720</v>
      </c>
      <c r="DB5" s="272">
        <f t="shared" ref="DB5:DB27" si="16">DA5/CY5</f>
        <v>78.091106290672442</v>
      </c>
      <c r="DF5" s="137">
        <v>2</v>
      </c>
      <c r="DG5" s="137" t="s">
        <v>215</v>
      </c>
      <c r="DH5" s="137" t="str">
        <f>Лист1!L12</f>
        <v>бухта</v>
      </c>
      <c r="DI5" s="231">
        <f t="shared" si="12"/>
        <v>0</v>
      </c>
      <c r="DJ5" s="231">
        <f t="shared" si="13"/>
        <v>88.8</v>
      </c>
      <c r="DK5" s="232">
        <f t="shared" si="14"/>
        <v>0.32</v>
      </c>
      <c r="DL5" s="251">
        <v>5</v>
      </c>
      <c r="DM5" s="251"/>
      <c r="DN5" s="137">
        <v>3</v>
      </c>
      <c r="DO5" s="137" t="s">
        <v>326</v>
      </c>
      <c r="DP5" s="137">
        <v>436</v>
      </c>
      <c r="DQ5" s="307">
        <f t="shared" si="9"/>
        <v>32612.799999999999</v>
      </c>
      <c r="DR5" s="307">
        <f t="shared" si="10"/>
        <v>74.8</v>
      </c>
      <c r="DS5" s="117"/>
      <c r="DT5" s="117"/>
      <c r="DU5" s="137">
        <v>3</v>
      </c>
      <c r="DV5" s="230" t="s">
        <v>580</v>
      </c>
      <c r="DW5" s="231">
        <f t="shared" si="15"/>
        <v>86.8</v>
      </c>
      <c r="DX5" s="254"/>
      <c r="DY5" s="254"/>
      <c r="DZ5" s="214" t="str">
        <f t="shared" si="11"/>
        <v>Оцин 0,35*1000</v>
      </c>
    </row>
    <row r="6" spans="1:130" ht="19.05" customHeight="1" x14ac:dyDescent="0.45">
      <c r="A6" s="105">
        <f>Лист2!A8</f>
        <v>6</v>
      </c>
      <c r="B6" s="127" t="str">
        <f>Лист2!B8</f>
        <v>30х10х1,2</v>
      </c>
      <c r="C6" s="183">
        <v>0.69</v>
      </c>
      <c r="D6" s="146">
        <f>C6*F4</f>
        <v>66.10199999999999</v>
      </c>
      <c r="E6" s="204"/>
      <c r="F6" s="208"/>
      <c r="G6" s="205">
        <f>Лист2!F8</f>
        <v>6</v>
      </c>
      <c r="H6" s="206" t="str">
        <f>Лист2!G8</f>
        <v>15х15х1,2</v>
      </c>
      <c r="I6" s="207">
        <v>0.501</v>
      </c>
      <c r="J6" s="146">
        <f t="shared" si="8"/>
        <v>47.995799999999996</v>
      </c>
      <c r="K6" s="209">
        <v>1.1000000000000001</v>
      </c>
      <c r="L6" s="204">
        <f>Коеф!L6+1.8</f>
        <v>95.8</v>
      </c>
      <c r="M6" s="132"/>
      <c r="N6" s="144" t="str">
        <f>Лист2!Q67</f>
        <v xml:space="preserve">Шв. 16У </v>
      </c>
      <c r="O6" s="183">
        <v>14.6</v>
      </c>
      <c r="P6" s="132">
        <f>Лист2!S67+1.8</f>
        <v>79.8</v>
      </c>
      <c r="Q6" s="132">
        <f t="shared" si="0"/>
        <v>1165.08</v>
      </c>
      <c r="S6" s="143"/>
      <c r="T6" s="203">
        <f>Лист2!K8</f>
        <v>6</v>
      </c>
      <c r="U6" s="142" t="str">
        <f>Лист2!L8</f>
        <v>15 (2,8)</v>
      </c>
      <c r="V6" s="145">
        <v>1.27</v>
      </c>
      <c r="W6" s="174">
        <f>V6*Y14</f>
        <v>94.995999999999995</v>
      </c>
      <c r="X6" s="129" t="str">
        <f>E41</f>
        <v>1-1,1</v>
      </c>
      <c r="Y6" s="130">
        <f>Коеф!Z6+1.8</f>
        <v>87.8</v>
      </c>
      <c r="Z6" s="148">
        <v>5</v>
      </c>
      <c r="AA6" s="144" t="str">
        <f>Лист2!L107</f>
        <v>ДН 19 (1,0)</v>
      </c>
      <c r="AB6" s="145">
        <f>Коеф!AC6</f>
        <v>0.44</v>
      </c>
      <c r="AC6" s="174">
        <f>AB6*AE6</f>
        <v>48.752000000000002</v>
      </c>
      <c r="AD6" s="129" t="s">
        <v>520</v>
      </c>
      <c r="AE6" s="131">
        <f>Коеф!AF6+1.8</f>
        <v>110.8</v>
      </c>
      <c r="AF6" s="132"/>
      <c r="AL6" s="106">
        <v>2</v>
      </c>
      <c r="AM6" s="106" t="s">
        <v>296</v>
      </c>
      <c r="AN6" s="107">
        <f>Коеф!AC31</f>
        <v>9.2200000000000006</v>
      </c>
      <c r="AO6" s="369"/>
      <c r="AP6" s="108">
        <v>720</v>
      </c>
      <c r="AQ6" s="128"/>
      <c r="AR6" s="128"/>
      <c r="AS6" s="128"/>
      <c r="AT6" s="407"/>
      <c r="AU6" s="407"/>
      <c r="AV6" s="407"/>
      <c r="AW6" s="407"/>
      <c r="AX6" s="407"/>
      <c r="AY6" s="407"/>
      <c r="AZ6" s="242"/>
      <c r="BA6" s="242"/>
      <c r="BB6" s="219"/>
      <c r="BC6" s="357"/>
      <c r="BD6" s="357"/>
      <c r="BE6" s="357"/>
      <c r="BF6" s="357"/>
      <c r="BG6" s="357"/>
      <c r="BJ6" s="268">
        <v>4</v>
      </c>
      <c r="BK6" s="268" t="s">
        <v>190</v>
      </c>
      <c r="BL6" s="272">
        <v>50</v>
      </c>
      <c r="BM6" s="281"/>
      <c r="BN6" s="273"/>
      <c r="BO6" s="268">
        <v>4</v>
      </c>
      <c r="BP6" s="268" t="s">
        <v>65</v>
      </c>
      <c r="BQ6" s="268">
        <v>44</v>
      </c>
      <c r="BR6" s="271"/>
      <c r="BS6" s="117"/>
      <c r="BT6" s="268">
        <v>4</v>
      </c>
      <c r="BU6" s="268" t="s">
        <v>123</v>
      </c>
      <c r="BV6" s="272">
        <v>75</v>
      </c>
      <c r="BW6" s="271"/>
      <c r="BX6" s="271"/>
      <c r="BY6" s="117"/>
      <c r="BZ6" s="268">
        <v>5</v>
      </c>
      <c r="CA6" s="268" t="s">
        <v>3</v>
      </c>
      <c r="CB6" s="268">
        <v>49</v>
      </c>
      <c r="CC6" s="121"/>
      <c r="CG6" s="268">
        <f t="shared" si="2"/>
        <v>5</v>
      </c>
      <c r="CH6" s="268" t="str">
        <f t="shared" si="3"/>
        <v>30х10х1,0</v>
      </c>
      <c r="CI6" s="272">
        <f t="shared" si="4"/>
        <v>58</v>
      </c>
      <c r="CJ6" s="268">
        <v>6</v>
      </c>
      <c r="CK6" s="452"/>
      <c r="CL6" s="268">
        <v>5</v>
      </c>
      <c r="CM6" s="268" t="str">
        <f t="shared" si="5"/>
        <v>15х15х1,1</v>
      </c>
      <c r="CN6" s="268">
        <f t="shared" si="6"/>
        <v>46</v>
      </c>
      <c r="CO6" s="268">
        <v>6</v>
      </c>
      <c r="CP6" s="452"/>
      <c r="CQ6" s="280">
        <v>5</v>
      </c>
      <c r="CR6" s="279" t="str">
        <f>Лист2!L7</f>
        <v>15 (2,5)</v>
      </c>
      <c r="CS6" s="279">
        <f t="shared" si="7"/>
        <v>88</v>
      </c>
      <c r="CT6" s="268">
        <v>6</v>
      </c>
      <c r="CU6" s="452"/>
      <c r="CV6" s="280">
        <v>3</v>
      </c>
      <c r="CW6" s="427" t="str">
        <f>Лист1!C7</f>
        <v>0,7*1000*2000</v>
      </c>
      <c r="CX6" s="428"/>
      <c r="CY6" s="286">
        <f>Лист1!D7</f>
        <v>10.8</v>
      </c>
      <c r="CZ6" s="452"/>
      <c r="DA6" s="272">
        <f>Каракол!AP7</f>
        <v>845</v>
      </c>
      <c r="DB6" s="272">
        <f t="shared" si="16"/>
        <v>78.240740740740733</v>
      </c>
      <c r="DF6" s="137">
        <v>3</v>
      </c>
      <c r="DG6" s="137" t="s">
        <v>153</v>
      </c>
      <c r="DH6" s="137">
        <f>Лист1!L13</f>
        <v>11.75</v>
      </c>
      <c r="DI6" s="231">
        <f t="shared" si="12"/>
        <v>54.436</v>
      </c>
      <c r="DJ6" s="231">
        <f t="shared" si="13"/>
        <v>87.8</v>
      </c>
      <c r="DK6" s="232">
        <f t="shared" si="14"/>
        <v>0.62</v>
      </c>
      <c r="DL6" s="251">
        <v>10</v>
      </c>
      <c r="DM6" s="251"/>
      <c r="DN6" s="137">
        <v>4</v>
      </c>
      <c r="DO6" s="137" t="s">
        <v>327</v>
      </c>
      <c r="DP6" s="137">
        <v>573</v>
      </c>
      <c r="DQ6" s="307">
        <f t="shared" si="9"/>
        <v>42860.4</v>
      </c>
      <c r="DR6" s="307">
        <f t="shared" si="10"/>
        <v>74.8</v>
      </c>
      <c r="DS6" s="117"/>
      <c r="DT6" s="117"/>
      <c r="DU6" s="137">
        <v>4</v>
      </c>
      <c r="DV6" s="230" t="s">
        <v>579</v>
      </c>
      <c r="DW6" s="231">
        <f t="shared" si="15"/>
        <v>85.8</v>
      </c>
      <c r="DX6" s="254"/>
      <c r="DY6" s="254"/>
      <c r="DZ6" s="214" t="str">
        <f t="shared" si="11"/>
        <v>Оцин 0,4*1000</v>
      </c>
    </row>
    <row r="7" spans="1:130" ht="19.05" customHeight="1" x14ac:dyDescent="0.45">
      <c r="A7" s="105">
        <f>Лист2!A9</f>
        <v>7</v>
      </c>
      <c r="B7" s="323" t="str">
        <f>Лист2!B9</f>
        <v>30х15х1,0 п/о</v>
      </c>
      <c r="C7" s="317">
        <v>0.62</v>
      </c>
      <c r="D7" s="146">
        <f>C7*F10</f>
        <v>63.116</v>
      </c>
      <c r="E7" s="132"/>
      <c r="F7" s="141"/>
      <c r="G7" s="205">
        <f>Лист2!F9</f>
        <v>7</v>
      </c>
      <c r="H7" s="206" t="str">
        <f>Лист2!G9</f>
        <v>15х15х1,5</v>
      </c>
      <c r="I7" s="207">
        <v>0.61</v>
      </c>
      <c r="J7" s="146">
        <f t="shared" si="8"/>
        <v>53.558</v>
      </c>
      <c r="K7" s="204">
        <v>1.2</v>
      </c>
      <c r="L7" s="204">
        <f>Коеф!L7+1.8</f>
        <v>95.8</v>
      </c>
      <c r="M7" s="132"/>
      <c r="N7" s="144" t="str">
        <f>Лист2!Q68</f>
        <v>Шв. 18У</v>
      </c>
      <c r="O7" s="183">
        <v>16.79</v>
      </c>
      <c r="P7" s="132">
        <f>Лист2!S68+1.8</f>
        <v>79.8</v>
      </c>
      <c r="Q7" s="132">
        <f t="shared" si="0"/>
        <v>1339.8419999999999</v>
      </c>
      <c r="S7" s="143"/>
      <c r="T7" s="203">
        <f>Лист2!K9</f>
        <v>7</v>
      </c>
      <c r="U7" s="142" t="str">
        <f>Лист2!L9</f>
        <v>20 (1,5)</v>
      </c>
      <c r="V7" s="145">
        <v>0.93600000000000005</v>
      </c>
      <c r="W7" s="174">
        <f>V7*Y9</f>
        <v>82.180800000000005</v>
      </c>
      <c r="X7" s="129">
        <f>E42</f>
        <v>1.2</v>
      </c>
      <c r="Y7" s="130">
        <f>Коеф!Z7+1.8</f>
        <v>86.8</v>
      </c>
      <c r="Z7" s="148">
        <v>6</v>
      </c>
      <c r="AA7" s="144" t="str">
        <f>Лист2!L108</f>
        <v>ДН 22 (1,0)</v>
      </c>
      <c r="AB7" s="145">
        <f>Коеф!AC7</f>
        <v>0.51800000000000002</v>
      </c>
      <c r="AC7" s="174">
        <f t="shared" si="1"/>
        <v>50.142400000000002</v>
      </c>
      <c r="AD7" s="129" t="s">
        <v>520</v>
      </c>
      <c r="AE7" s="131">
        <f>Коеф!AF7+1.8</f>
        <v>96.8</v>
      </c>
      <c r="AF7" s="132"/>
      <c r="AL7" s="106">
        <v>3</v>
      </c>
      <c r="AM7" s="106" t="s">
        <v>297</v>
      </c>
      <c r="AN7" s="107">
        <f>Коеф!AC32</f>
        <v>11</v>
      </c>
      <c r="AO7" s="369"/>
      <c r="AP7" s="108">
        <v>845</v>
      </c>
      <c r="AQ7" s="128"/>
      <c r="AR7" s="128"/>
      <c r="AS7" s="128"/>
      <c r="AT7" s="407" t="s">
        <v>796</v>
      </c>
      <c r="AU7" s="407"/>
      <c r="AV7" s="407"/>
      <c r="AW7" s="407"/>
      <c r="AX7" s="407"/>
      <c r="AY7" s="407"/>
      <c r="AZ7" s="229"/>
      <c r="BA7" s="229"/>
      <c r="BB7" s="512" t="s">
        <v>844</v>
      </c>
      <c r="BC7" s="513"/>
      <c r="BD7" s="513"/>
      <c r="BE7" s="513"/>
      <c r="BF7" s="513"/>
      <c r="BG7" s="514"/>
      <c r="BJ7" s="268">
        <v>5</v>
      </c>
      <c r="BK7" s="268" t="s">
        <v>166</v>
      </c>
      <c r="BL7" s="272">
        <v>58</v>
      </c>
      <c r="BM7" s="281"/>
      <c r="BN7" s="273"/>
      <c r="BO7" s="268">
        <v>5</v>
      </c>
      <c r="BP7" s="268" t="s">
        <v>471</v>
      </c>
      <c r="BQ7" s="268">
        <v>46</v>
      </c>
      <c r="BR7" s="271"/>
      <c r="BS7" s="117"/>
      <c r="BT7" s="268">
        <v>5</v>
      </c>
      <c r="BU7" s="268" t="s">
        <v>494</v>
      </c>
      <c r="BV7" s="272">
        <v>88</v>
      </c>
      <c r="BW7" s="271"/>
      <c r="BX7" s="271"/>
      <c r="BY7" s="117"/>
      <c r="BZ7" s="268">
        <v>6</v>
      </c>
      <c r="CA7" s="268" t="s">
        <v>633</v>
      </c>
      <c r="CB7" s="268">
        <v>50</v>
      </c>
      <c r="CC7" s="121"/>
      <c r="CG7" s="268">
        <f t="shared" si="2"/>
        <v>6</v>
      </c>
      <c r="CH7" s="268" t="str">
        <f t="shared" si="3"/>
        <v>30х10х1,2</v>
      </c>
      <c r="CI7" s="272">
        <f t="shared" si="4"/>
        <v>68</v>
      </c>
      <c r="CJ7" s="268">
        <v>6</v>
      </c>
      <c r="CK7" s="452"/>
      <c r="CL7" s="268">
        <v>6</v>
      </c>
      <c r="CM7" s="268" t="str">
        <f t="shared" si="5"/>
        <v>15х15х1,2</v>
      </c>
      <c r="CN7" s="268">
        <f t="shared" si="6"/>
        <v>50</v>
      </c>
      <c r="CO7" s="268">
        <v>6</v>
      </c>
      <c r="CP7" s="452"/>
      <c r="CQ7" s="268">
        <v>6</v>
      </c>
      <c r="CR7" s="279" t="str">
        <f>Лист2!L8</f>
        <v>15 (2,8)</v>
      </c>
      <c r="CS7" s="279">
        <f t="shared" si="7"/>
        <v>95</v>
      </c>
      <c r="CT7" s="268">
        <v>6</v>
      </c>
      <c r="CU7" s="452"/>
      <c r="CV7" s="280">
        <v>4</v>
      </c>
      <c r="CW7" s="427" t="str">
        <f>Лист1!C8</f>
        <v>0,85*1000*2000</v>
      </c>
      <c r="CX7" s="428"/>
      <c r="CY7" s="286">
        <f>Лист1!D8</f>
        <v>13.81</v>
      </c>
      <c r="CZ7" s="452"/>
      <c r="DA7" s="272">
        <f>Каракол!AP8</f>
        <v>1060</v>
      </c>
      <c r="DB7" s="272">
        <f t="shared" si="16"/>
        <v>76.755973931933383</v>
      </c>
      <c r="DF7" s="137">
        <v>4</v>
      </c>
      <c r="DG7" s="137" t="s">
        <v>154</v>
      </c>
      <c r="DH7" s="137">
        <f>Лист1!L14</f>
        <v>11.75</v>
      </c>
      <c r="DI7" s="231">
        <f t="shared" si="12"/>
        <v>77.251999999999995</v>
      </c>
      <c r="DJ7" s="231">
        <f t="shared" si="13"/>
        <v>86.8</v>
      </c>
      <c r="DK7" s="232">
        <f t="shared" si="14"/>
        <v>0.89</v>
      </c>
      <c r="DL7" s="251">
        <v>10</v>
      </c>
      <c r="DM7" s="251"/>
      <c r="DN7" s="137">
        <v>5</v>
      </c>
      <c r="DO7" s="137" t="s">
        <v>328</v>
      </c>
      <c r="DP7" s="231">
        <v>715</v>
      </c>
      <c r="DQ7" s="307">
        <f t="shared" si="9"/>
        <v>53482</v>
      </c>
      <c r="DR7" s="307">
        <f t="shared" si="10"/>
        <v>74.8</v>
      </c>
      <c r="DS7" s="117"/>
      <c r="DT7" s="117"/>
      <c r="DU7" s="137">
        <v>5</v>
      </c>
      <c r="DV7" s="230" t="s">
        <v>207</v>
      </c>
      <c r="DW7" s="231">
        <f t="shared" si="15"/>
        <v>85.8</v>
      </c>
      <c r="DX7" s="254"/>
      <c r="DY7" s="254"/>
      <c r="DZ7" s="214" t="str">
        <f t="shared" si="11"/>
        <v>Оцин 0,45*1000</v>
      </c>
    </row>
    <row r="8" spans="1:130" ht="19.05" customHeight="1" x14ac:dyDescent="0.45">
      <c r="A8" s="105">
        <f>Лист2!A10</f>
        <v>8</v>
      </c>
      <c r="B8" s="323" t="str">
        <f>Лист2!B10</f>
        <v>30х15х1,2 п/о</v>
      </c>
      <c r="C8" s="317">
        <v>0.71899999999999997</v>
      </c>
      <c r="D8" s="146">
        <f>C8*F11</f>
        <v>73.194199999999995</v>
      </c>
      <c r="E8" s="132"/>
      <c r="F8" s="132"/>
      <c r="G8" s="205">
        <f>Лист2!F10</f>
        <v>8</v>
      </c>
      <c r="H8" s="206" t="str">
        <f>Лист2!G10</f>
        <v>15х15х1,8</v>
      </c>
      <c r="I8" s="207">
        <v>0.70199999999999996</v>
      </c>
      <c r="J8" s="146">
        <f t="shared" si="8"/>
        <v>58.827599999999997</v>
      </c>
      <c r="K8" s="204">
        <v>1.5</v>
      </c>
      <c r="L8" s="204">
        <f>Коеф!L8+1.8</f>
        <v>87.8</v>
      </c>
      <c r="M8" s="132"/>
      <c r="N8" s="144" t="str">
        <f>Лист2!Q69</f>
        <v>Шв. 20П</v>
      </c>
      <c r="O8" s="183">
        <v>19.059999999999999</v>
      </c>
      <c r="P8" s="132">
        <f>Лист2!S69+1.8</f>
        <v>130.80000000000001</v>
      </c>
      <c r="Q8" s="132">
        <f>O8*P8</f>
        <v>2493.0480000000002</v>
      </c>
      <c r="S8" s="143"/>
      <c r="T8" s="203">
        <f>Лист2!K10</f>
        <v>8</v>
      </c>
      <c r="U8" s="142" t="str">
        <f>Лист2!L10</f>
        <v>20 (1,8)</v>
      </c>
      <c r="V8" s="145">
        <v>1.0900000000000001</v>
      </c>
      <c r="W8" s="174">
        <f>V8*Y11</f>
        <v>91.341999999999999</v>
      </c>
      <c r="X8" s="129">
        <v>1.4</v>
      </c>
      <c r="Y8" s="130">
        <f>Коеф!Z8+1.8</f>
        <v>87.8</v>
      </c>
      <c r="Z8" s="148">
        <v>7</v>
      </c>
      <c r="AA8" s="144" t="str">
        <f>Лист2!L109</f>
        <v>ДН 25 (1,0)</v>
      </c>
      <c r="AB8" s="145">
        <f>Коеф!AC8</f>
        <v>0.59</v>
      </c>
      <c r="AC8" s="174">
        <f t="shared" si="1"/>
        <v>55.931999999999995</v>
      </c>
      <c r="AD8" s="129" t="s">
        <v>520</v>
      </c>
      <c r="AE8" s="131">
        <f>Коеф!AF8+1.8</f>
        <v>94.8</v>
      </c>
      <c r="AF8" s="132"/>
      <c r="AL8" s="106">
        <v>4</v>
      </c>
      <c r="AM8" s="106" t="s">
        <v>497</v>
      </c>
      <c r="AN8" s="107">
        <f>Коеф!AC33</f>
        <v>13.81</v>
      </c>
      <c r="AO8" s="369"/>
      <c r="AP8" s="108">
        <v>1060</v>
      </c>
      <c r="AQ8" s="128"/>
      <c r="AR8" s="128"/>
      <c r="AS8" s="128"/>
      <c r="AT8" s="407"/>
      <c r="AU8" s="407"/>
      <c r="AV8" s="407"/>
      <c r="AW8" s="407"/>
      <c r="AX8" s="407"/>
      <c r="AY8" s="407"/>
      <c r="AZ8" s="246"/>
      <c r="BA8" s="246"/>
      <c r="BB8" s="515"/>
      <c r="BC8" s="516"/>
      <c r="BD8" s="516"/>
      <c r="BE8" s="516"/>
      <c r="BF8" s="516"/>
      <c r="BG8" s="517"/>
      <c r="BJ8" s="268">
        <v>6</v>
      </c>
      <c r="BK8" s="268" t="s">
        <v>265</v>
      </c>
      <c r="BL8" s="272">
        <v>68</v>
      </c>
      <c r="BM8" s="281"/>
      <c r="BN8" s="273"/>
      <c r="BO8" s="268">
        <v>6</v>
      </c>
      <c r="BP8" s="268" t="s">
        <v>66</v>
      </c>
      <c r="BQ8" s="268">
        <v>50</v>
      </c>
      <c r="BR8" s="271"/>
      <c r="BS8" s="271"/>
      <c r="BT8" s="268">
        <v>6</v>
      </c>
      <c r="BU8" s="268" t="s">
        <v>491</v>
      </c>
      <c r="BV8" s="272">
        <v>95</v>
      </c>
      <c r="BW8" s="271"/>
      <c r="BX8" s="271"/>
      <c r="BY8" s="117"/>
      <c r="BZ8" s="268">
        <v>7</v>
      </c>
      <c r="CA8" s="268" t="s">
        <v>4</v>
      </c>
      <c r="CB8" s="268">
        <v>56</v>
      </c>
      <c r="CC8" s="121"/>
      <c r="CG8" s="268">
        <f t="shared" si="2"/>
        <v>7</v>
      </c>
      <c r="CH8" s="268" t="str">
        <f t="shared" si="3"/>
        <v>30х15х1,0 п/о</v>
      </c>
      <c r="CI8" s="272">
        <f t="shared" si="4"/>
        <v>61</v>
      </c>
      <c r="CJ8" s="268">
        <v>6</v>
      </c>
      <c r="CK8" s="452"/>
      <c r="CL8" s="268">
        <v>7</v>
      </c>
      <c r="CM8" s="268" t="str">
        <f t="shared" si="5"/>
        <v>15х15х1,5</v>
      </c>
      <c r="CN8" s="268">
        <f t="shared" si="6"/>
        <v>55</v>
      </c>
      <c r="CO8" s="268">
        <v>6</v>
      </c>
      <c r="CP8" s="452"/>
      <c r="CQ8" s="280">
        <v>7</v>
      </c>
      <c r="CR8" s="279" t="str">
        <f>Лист2!L9</f>
        <v>20 (1,5)</v>
      </c>
      <c r="CS8" s="279">
        <f t="shared" si="7"/>
        <v>82</v>
      </c>
      <c r="CT8" s="268">
        <v>6</v>
      </c>
      <c r="CU8" s="452"/>
      <c r="CV8" s="280">
        <v>5</v>
      </c>
      <c r="CW8" s="427" t="str">
        <f>Лист1!C9</f>
        <v>0,9*1000*2000</v>
      </c>
      <c r="CX8" s="428"/>
      <c r="CY8" s="286">
        <f>Лист1!D9</f>
        <v>14.47</v>
      </c>
      <c r="CZ8" s="452"/>
      <c r="DA8" s="272">
        <f>Каракол!AP9</f>
        <v>1110</v>
      </c>
      <c r="DB8" s="272">
        <f t="shared" si="16"/>
        <v>76.710435383552181</v>
      </c>
      <c r="DF8" s="137">
        <v>5</v>
      </c>
      <c r="DG8" s="137" t="s">
        <v>155</v>
      </c>
      <c r="DH8" s="137">
        <f>Лист1!L15</f>
        <v>11.75</v>
      </c>
      <c r="DI8" s="231">
        <f t="shared" si="12"/>
        <v>103.818</v>
      </c>
      <c r="DJ8" s="231">
        <f t="shared" si="13"/>
        <v>85.8</v>
      </c>
      <c r="DK8" s="232">
        <f t="shared" si="14"/>
        <v>1.21</v>
      </c>
      <c r="DL8" s="251">
        <v>10</v>
      </c>
      <c r="DM8" s="251"/>
      <c r="DN8" s="137">
        <v>6</v>
      </c>
      <c r="DO8" s="137" t="s">
        <v>329</v>
      </c>
      <c r="DP8" s="231">
        <v>850</v>
      </c>
      <c r="DQ8" s="307">
        <f t="shared" si="9"/>
        <v>65280</v>
      </c>
      <c r="DR8" s="307">
        <f t="shared" si="10"/>
        <v>76.8</v>
      </c>
      <c r="DS8" s="117"/>
      <c r="DT8" s="117"/>
      <c r="DU8" s="137">
        <v>6</v>
      </c>
      <c r="DV8" s="230" t="s">
        <v>445</v>
      </c>
      <c r="DW8" s="231">
        <f t="shared" si="15"/>
        <v>85.8</v>
      </c>
      <c r="DX8" s="254"/>
      <c r="DY8" s="254"/>
      <c r="DZ8" s="214" t="str">
        <f t="shared" si="11"/>
        <v>Оцин 0,5*1250</v>
      </c>
    </row>
    <row r="9" spans="1:130" ht="19.05" customHeight="1" x14ac:dyDescent="0.45">
      <c r="A9" s="105">
        <f>Лист2!A11</f>
        <v>9</v>
      </c>
      <c r="B9" s="323" t="str">
        <f>Лист2!B11</f>
        <v>30х15х1,5 п/о</v>
      </c>
      <c r="C9" s="317">
        <v>0.85199999999999998</v>
      </c>
      <c r="D9" s="146">
        <f>C9*F12</f>
        <v>82.47359999999999</v>
      </c>
      <c r="E9" s="132"/>
      <c r="F9" s="132"/>
      <c r="G9" s="203">
        <f>Лист2!F11</f>
        <v>9</v>
      </c>
      <c r="H9" s="144" t="str">
        <f>Лист2!G11</f>
        <v>20х20х0,8</v>
      </c>
      <c r="I9" s="183">
        <v>0.47399999999999998</v>
      </c>
      <c r="J9" s="146">
        <f>I9*F39</f>
        <v>43.987199999999994</v>
      </c>
      <c r="K9" s="204">
        <v>1.8</v>
      </c>
      <c r="L9" s="204">
        <f>Коеф!L9+1.8</f>
        <v>83.8</v>
      </c>
      <c r="M9" s="132"/>
      <c r="N9" s="144" t="str">
        <f>Лист2!Q70</f>
        <v>Шв. 22П</v>
      </c>
      <c r="O9" s="183">
        <v>21.33</v>
      </c>
      <c r="P9" s="132">
        <f>Лист2!S70+1.8</f>
        <v>130.80000000000001</v>
      </c>
      <c r="Q9" s="132">
        <f t="shared" si="0"/>
        <v>2789.9639999999999</v>
      </c>
      <c r="S9" s="143"/>
      <c r="T9" s="203">
        <f>Лист2!K11</f>
        <v>9</v>
      </c>
      <c r="U9" s="142" t="str">
        <f>Лист2!L11</f>
        <v>20 (2,0)</v>
      </c>
      <c r="V9" s="145">
        <v>1.22</v>
      </c>
      <c r="W9" s="174">
        <f>V9*Y12</f>
        <v>96.135999999999996</v>
      </c>
      <c r="X9" s="129">
        <v>1.5</v>
      </c>
      <c r="Y9" s="130">
        <f>Коеф!Z9+1.8</f>
        <v>87.8</v>
      </c>
      <c r="Z9" s="148">
        <v>8</v>
      </c>
      <c r="AA9" s="144" t="str">
        <f>Лист2!L110</f>
        <v>ДН 28 (1,0)</v>
      </c>
      <c r="AB9" s="145">
        <f>Коеф!AC9</f>
        <v>0.66700000000000004</v>
      </c>
      <c r="AC9" s="174">
        <f t="shared" si="1"/>
        <v>61.230600000000003</v>
      </c>
      <c r="AD9" s="129" t="s">
        <v>520</v>
      </c>
      <c r="AE9" s="131">
        <f>Коеф!AF9+1.8</f>
        <v>91.8</v>
      </c>
      <c r="AF9" s="132"/>
      <c r="AL9" s="106">
        <v>5</v>
      </c>
      <c r="AM9" s="106" t="s">
        <v>298</v>
      </c>
      <c r="AN9" s="107">
        <f>Коеф!AC34</f>
        <v>14.47</v>
      </c>
      <c r="AO9" s="369"/>
      <c r="AP9" s="108">
        <v>1110</v>
      </c>
      <c r="AQ9" s="128"/>
      <c r="AR9" s="128"/>
      <c r="AS9" s="128"/>
      <c r="AT9" s="362" t="s">
        <v>109</v>
      </c>
      <c r="AU9" s="390" t="s">
        <v>108</v>
      </c>
      <c r="AV9" s="390" t="s">
        <v>149</v>
      </c>
      <c r="AW9" s="120" t="s">
        <v>118</v>
      </c>
      <c r="AX9" s="120" t="s">
        <v>118</v>
      </c>
      <c r="AY9" s="390" t="s">
        <v>459</v>
      </c>
      <c r="AZ9" s="246"/>
      <c r="BA9" s="245"/>
      <c r="BB9" s="110"/>
      <c r="BC9" s="103"/>
      <c r="BD9" s="103"/>
      <c r="BE9" s="103"/>
      <c r="BF9" s="103"/>
      <c r="BG9" s="103"/>
      <c r="BJ9" s="268">
        <v>7</v>
      </c>
      <c r="BK9" s="268" t="s">
        <v>141</v>
      </c>
      <c r="BL9" s="272">
        <v>61</v>
      </c>
      <c r="BM9" s="281"/>
      <c r="BN9" s="273"/>
      <c r="BO9" s="268">
        <v>7</v>
      </c>
      <c r="BP9" s="268" t="s">
        <v>67</v>
      </c>
      <c r="BQ9" s="268">
        <v>55</v>
      </c>
      <c r="BR9" s="271"/>
      <c r="BS9" s="271"/>
      <c r="BT9" s="268">
        <v>7</v>
      </c>
      <c r="BU9" s="268" t="s">
        <v>240</v>
      </c>
      <c r="BV9" s="272">
        <v>82</v>
      </c>
      <c r="BW9" s="271"/>
      <c r="BX9" s="271"/>
      <c r="BY9" s="117"/>
      <c r="BZ9" s="268">
        <v>8</v>
      </c>
      <c r="CA9" s="268" t="s">
        <v>147</v>
      </c>
      <c r="CB9" s="268">
        <v>61</v>
      </c>
      <c r="CC9" s="121"/>
      <c r="CG9" s="268">
        <f t="shared" si="2"/>
        <v>8</v>
      </c>
      <c r="CH9" s="268" t="str">
        <f t="shared" si="3"/>
        <v>30х15х1,2 п/о</v>
      </c>
      <c r="CI9" s="272">
        <f t="shared" si="4"/>
        <v>66</v>
      </c>
      <c r="CJ9" s="268">
        <v>6</v>
      </c>
      <c r="CK9" s="452"/>
      <c r="CL9" s="268">
        <v>8</v>
      </c>
      <c r="CM9" s="268" t="str">
        <f t="shared" si="5"/>
        <v>15х15х1,8</v>
      </c>
      <c r="CN9" s="268">
        <f t="shared" si="6"/>
        <v>59</v>
      </c>
      <c r="CO9" s="268">
        <v>6</v>
      </c>
      <c r="CP9" s="452"/>
      <c r="CQ9" s="268">
        <v>8</v>
      </c>
      <c r="CR9" s="279" t="str">
        <f>Лист2!L10</f>
        <v>20 (1,8)</v>
      </c>
      <c r="CS9" s="279">
        <f t="shared" si="7"/>
        <v>91</v>
      </c>
      <c r="CT9" s="268">
        <v>6</v>
      </c>
      <c r="CU9" s="452"/>
      <c r="CV9" s="280">
        <v>6</v>
      </c>
      <c r="CW9" s="427" t="str">
        <f>Лист1!C10</f>
        <v>1,0*1000*2000</v>
      </c>
      <c r="CX9" s="428"/>
      <c r="CY9" s="286">
        <f>Лист1!D10</f>
        <v>16.03</v>
      </c>
      <c r="CZ9" s="452"/>
      <c r="DA9" s="272">
        <f>Каракол!AP10</f>
        <v>1215</v>
      </c>
      <c r="DB9" s="272">
        <f t="shared" si="16"/>
        <v>75.795383655645665</v>
      </c>
      <c r="DF9" s="137">
        <v>6</v>
      </c>
      <c r="DG9" s="137" t="s">
        <v>156</v>
      </c>
      <c r="DH9" s="137">
        <f>Лист1!L16</f>
        <v>11.75</v>
      </c>
      <c r="DI9" s="231">
        <f t="shared" si="12"/>
        <v>135.56399999999999</v>
      </c>
      <c r="DJ9" s="231">
        <f t="shared" si="13"/>
        <v>85.8</v>
      </c>
      <c r="DK9" s="232">
        <f t="shared" si="14"/>
        <v>1.58</v>
      </c>
      <c r="DL9" s="251">
        <v>10</v>
      </c>
      <c r="DM9" s="251"/>
      <c r="DN9" s="137">
        <v>7</v>
      </c>
      <c r="DO9" s="137" t="s">
        <v>330</v>
      </c>
      <c r="DP9" s="137">
        <v>1014</v>
      </c>
      <c r="DQ9" s="307">
        <f t="shared" si="9"/>
        <v>77875.199999999997</v>
      </c>
      <c r="DR9" s="307">
        <f t="shared" si="10"/>
        <v>76.8</v>
      </c>
      <c r="DS9" s="117"/>
      <c r="DT9" s="117"/>
      <c r="DU9" s="137">
        <v>7</v>
      </c>
      <c r="DV9" s="230" t="s">
        <v>446</v>
      </c>
      <c r="DW9" s="231">
        <f t="shared" si="15"/>
        <v>85.8</v>
      </c>
      <c r="DX9" s="254"/>
      <c r="DY9" s="254"/>
      <c r="DZ9" s="214" t="str">
        <f t="shared" si="11"/>
        <v>Оцин 0,7*1250</v>
      </c>
    </row>
    <row r="10" spans="1:130" ht="19.05" customHeight="1" x14ac:dyDescent="0.45">
      <c r="A10" s="105">
        <f>Лист2!A12</f>
        <v>10</v>
      </c>
      <c r="B10" s="323" t="str">
        <f>Лист2!B12</f>
        <v>30х15х1,0</v>
      </c>
      <c r="C10" s="317">
        <v>0.66100000000000003</v>
      </c>
      <c r="D10" s="146">
        <f>C10*F10</f>
        <v>67.2898</v>
      </c>
      <c r="E10" s="319">
        <v>1</v>
      </c>
      <c r="F10" s="320">
        <f>Коеф!F10+1.8</f>
        <v>101.8</v>
      </c>
      <c r="G10" s="203">
        <f>Лист2!F12</f>
        <v>10</v>
      </c>
      <c r="H10" s="144" t="str">
        <f>Лист2!G12</f>
        <v>20х20х0,9</v>
      </c>
      <c r="I10" s="183">
        <v>0.53</v>
      </c>
      <c r="J10" s="146">
        <f>I10*F40</f>
        <v>48.124000000000002</v>
      </c>
      <c r="K10" s="143"/>
      <c r="L10" s="143"/>
      <c r="M10" s="132"/>
      <c r="N10" s="144" t="str">
        <f>Лист2!Q71</f>
        <v>Шв. 24П</v>
      </c>
      <c r="O10" s="183">
        <v>24.3</v>
      </c>
      <c r="P10" s="132">
        <f>Лист2!S71+1.8</f>
        <v>130.80000000000001</v>
      </c>
      <c r="Q10" s="132">
        <f t="shared" si="0"/>
        <v>3178.4400000000005</v>
      </c>
      <c r="S10" s="143"/>
      <c r="T10" s="203">
        <f>Лист2!K12</f>
        <v>10</v>
      </c>
      <c r="U10" s="142" t="str">
        <f>Лист2!L12</f>
        <v>20 (2,5)</v>
      </c>
      <c r="V10" s="145">
        <v>1.56</v>
      </c>
      <c r="W10" s="174">
        <f>V10*Y13</f>
        <v>118.248</v>
      </c>
      <c r="X10" s="129">
        <v>1.7</v>
      </c>
      <c r="Y10" s="130">
        <f>Коеф!Z10+1.8</f>
        <v>83.8</v>
      </c>
      <c r="Z10" s="148">
        <v>9</v>
      </c>
      <c r="AA10" s="144" t="str">
        <f>Лист2!L111</f>
        <v>ДН 32 (1,0)</v>
      </c>
      <c r="AB10" s="145">
        <f>Коеф!AC10</f>
        <v>0.76500000000000001</v>
      </c>
      <c r="AC10" s="174">
        <f>AB10*AE10</f>
        <v>72.522000000000006</v>
      </c>
      <c r="AD10" s="129" t="s">
        <v>520</v>
      </c>
      <c r="AE10" s="131">
        <f>Коеф!AF10+1.8</f>
        <v>94.8</v>
      </c>
      <c r="AF10" s="132"/>
      <c r="AL10" s="106">
        <v>6</v>
      </c>
      <c r="AM10" s="106" t="s">
        <v>299</v>
      </c>
      <c r="AN10" s="107">
        <f>Коеф!AC35</f>
        <v>16.03</v>
      </c>
      <c r="AO10" s="369"/>
      <c r="AP10" s="108">
        <v>1215</v>
      </c>
      <c r="AQ10" s="128"/>
      <c r="AR10" s="128"/>
      <c r="AS10" s="128"/>
      <c r="AT10" s="362"/>
      <c r="AU10" s="391"/>
      <c r="AV10" s="391"/>
      <c r="AW10" s="201" t="s">
        <v>119</v>
      </c>
      <c r="AX10" s="201" t="s">
        <v>164</v>
      </c>
      <c r="AY10" s="391"/>
      <c r="AZ10" s="245"/>
      <c r="BA10" s="244"/>
      <c r="BB10" s="110"/>
      <c r="BC10" s="103"/>
      <c r="BD10" s="103"/>
      <c r="BE10" s="103"/>
      <c r="BF10" s="103"/>
      <c r="BG10" s="103"/>
      <c r="BJ10" s="268">
        <v>8</v>
      </c>
      <c r="BK10" s="268" t="s">
        <v>195</v>
      </c>
      <c r="BL10" s="272">
        <v>66</v>
      </c>
      <c r="BM10" s="281"/>
      <c r="BN10" s="273"/>
      <c r="BO10" s="268">
        <v>8</v>
      </c>
      <c r="BP10" s="268" t="s">
        <v>148</v>
      </c>
      <c r="BQ10" s="268">
        <v>59</v>
      </c>
      <c r="BR10" s="271"/>
      <c r="BS10" s="271"/>
      <c r="BT10" s="268">
        <v>8</v>
      </c>
      <c r="BU10" s="268" t="s">
        <v>128</v>
      </c>
      <c r="BV10" s="272">
        <v>91</v>
      </c>
      <c r="BW10" s="271"/>
      <c r="BX10" s="271"/>
      <c r="BY10" s="117"/>
      <c r="BZ10" s="268">
        <v>9</v>
      </c>
      <c r="CA10" s="268" t="s">
        <v>5</v>
      </c>
      <c r="CB10" s="268">
        <v>73</v>
      </c>
      <c r="CC10" s="121"/>
      <c r="CG10" s="268">
        <f t="shared" si="2"/>
        <v>9</v>
      </c>
      <c r="CH10" s="268" t="str">
        <f t="shared" si="3"/>
        <v>30х15х1,5 п/о</v>
      </c>
      <c r="CI10" s="272">
        <f t="shared" si="4"/>
        <v>71</v>
      </c>
      <c r="CJ10" s="268">
        <v>6</v>
      </c>
      <c r="CK10" s="452"/>
      <c r="CL10" s="268">
        <v>9</v>
      </c>
      <c r="CM10" s="268" t="str">
        <f t="shared" si="5"/>
        <v>20х20х0,8</v>
      </c>
      <c r="CN10" s="268">
        <f t="shared" si="6"/>
        <v>44</v>
      </c>
      <c r="CO10" s="268">
        <v>6</v>
      </c>
      <c r="CP10" s="452"/>
      <c r="CQ10" s="280">
        <v>9</v>
      </c>
      <c r="CR10" s="279" t="str">
        <f>Лист2!L11</f>
        <v>20 (2,0)</v>
      </c>
      <c r="CS10" s="279">
        <f t="shared" si="7"/>
        <v>96</v>
      </c>
      <c r="CT10" s="268">
        <v>6</v>
      </c>
      <c r="CU10" s="452"/>
      <c r="CV10" s="280">
        <v>7</v>
      </c>
      <c r="CW10" s="427" t="str">
        <f>Лист1!C11</f>
        <v>1,1*1000*2000</v>
      </c>
      <c r="CX10" s="428"/>
      <c r="CY10" s="286">
        <f>Лист1!D11</f>
        <v>16.75</v>
      </c>
      <c r="CZ10" s="452"/>
      <c r="DA10" s="272">
        <f>Каракол!AP11</f>
        <v>1270</v>
      </c>
      <c r="DB10" s="272">
        <f t="shared" si="16"/>
        <v>75.820895522388057</v>
      </c>
      <c r="DF10" s="137">
        <v>7</v>
      </c>
      <c r="DG10" s="137" t="s">
        <v>157</v>
      </c>
      <c r="DH10" s="137">
        <f>Лист1!L17</f>
        <v>11.75</v>
      </c>
      <c r="DI10" s="231">
        <f t="shared" si="12"/>
        <v>171.6</v>
      </c>
      <c r="DJ10" s="231">
        <f t="shared" si="13"/>
        <v>85.8</v>
      </c>
      <c r="DK10" s="232">
        <f t="shared" si="14"/>
        <v>2</v>
      </c>
      <c r="DL10" s="251">
        <v>10</v>
      </c>
      <c r="DM10" s="251"/>
      <c r="DN10" s="137">
        <v>8</v>
      </c>
      <c r="DO10" s="137" t="s">
        <v>331</v>
      </c>
      <c r="DP10" s="137">
        <v>1157</v>
      </c>
      <c r="DQ10" s="307">
        <f t="shared" si="9"/>
        <v>88857.599999999991</v>
      </c>
      <c r="DR10" s="307">
        <f t="shared" si="10"/>
        <v>76.8</v>
      </c>
      <c r="DS10" s="117"/>
      <c r="DT10" s="117"/>
      <c r="DU10" s="137">
        <v>8</v>
      </c>
      <c r="DV10" s="230" t="s">
        <v>208</v>
      </c>
      <c r="DW10" s="231">
        <f t="shared" si="15"/>
        <v>85.8</v>
      </c>
      <c r="DX10" s="254"/>
      <c r="DY10" s="254"/>
      <c r="DZ10" s="214" t="str">
        <f t="shared" si="11"/>
        <v>Оцин 1,0*1250</v>
      </c>
    </row>
    <row r="11" spans="1:130" ht="19.05" customHeight="1" x14ac:dyDescent="0.45">
      <c r="A11" s="105">
        <f>Лист2!A13</f>
        <v>11</v>
      </c>
      <c r="B11" s="323" t="str">
        <f>Лист2!B13</f>
        <v>30х15х1,2</v>
      </c>
      <c r="C11" s="317">
        <v>0.78300000000000003</v>
      </c>
      <c r="D11" s="146">
        <f>C11*F11</f>
        <v>79.709400000000002</v>
      </c>
      <c r="E11" s="319">
        <v>1.2</v>
      </c>
      <c r="F11" s="320">
        <f>Коеф!F11+1.8</f>
        <v>101.8</v>
      </c>
      <c r="G11" s="203">
        <f>Лист2!F13</f>
        <v>11</v>
      </c>
      <c r="H11" s="144" t="str">
        <f>Лист2!G13</f>
        <v>20х20х1,0</v>
      </c>
      <c r="I11" s="183">
        <v>0.58299999999999996</v>
      </c>
      <c r="J11" s="146">
        <f>I11*F41</f>
        <v>51.187399999999997</v>
      </c>
      <c r="K11" s="143"/>
      <c r="L11" s="143"/>
      <c r="M11" s="132"/>
      <c r="N11" s="144" t="str">
        <f>Лист2!Q72</f>
        <v>Шв. 27П</v>
      </c>
      <c r="O11" s="183">
        <v>27.7</v>
      </c>
      <c r="P11" s="132">
        <f>Лист2!S72+1.8</f>
        <v>130.80000000000001</v>
      </c>
      <c r="Q11" s="132">
        <f t="shared" si="0"/>
        <v>3623.1600000000003</v>
      </c>
      <c r="S11" s="143"/>
      <c r="T11" s="203">
        <f>Лист2!K13</f>
        <v>11</v>
      </c>
      <c r="U11" s="142" t="str">
        <f>Лист2!L13</f>
        <v>20 (2,8)</v>
      </c>
      <c r="V11" s="145">
        <v>1.67</v>
      </c>
      <c r="W11" s="174">
        <f>V11*Y14</f>
        <v>124.916</v>
      </c>
      <c r="X11" s="129">
        <v>1.8</v>
      </c>
      <c r="Y11" s="130">
        <f>Коеф!Z11+1.8</f>
        <v>83.8</v>
      </c>
      <c r="Z11" s="148">
        <v>10</v>
      </c>
      <c r="AA11" s="144" t="str">
        <f>Лист2!L112</f>
        <v>ДН 48 (1,0)</v>
      </c>
      <c r="AB11" s="145">
        <f>Коеф!AC11</f>
        <v>1.1599999999999999</v>
      </c>
      <c r="AC11" s="174">
        <f t="shared" si="1"/>
        <v>105.32799999999999</v>
      </c>
      <c r="AD11" s="129" t="s">
        <v>520</v>
      </c>
      <c r="AE11" s="131">
        <f>Коеф!AF11+1.8</f>
        <v>90.8</v>
      </c>
      <c r="AF11" s="132"/>
      <c r="AL11" s="106">
        <v>7</v>
      </c>
      <c r="AM11" s="106" t="s">
        <v>300</v>
      </c>
      <c r="AN11" s="107">
        <f>Коеф!AC36</f>
        <v>16.75</v>
      </c>
      <c r="AO11" s="369"/>
      <c r="AP11" s="108">
        <v>1270</v>
      </c>
      <c r="AQ11" s="128"/>
      <c r="AR11" s="128"/>
      <c r="AS11" s="128"/>
      <c r="AT11" s="106">
        <v>1</v>
      </c>
      <c r="AU11" s="202" t="s">
        <v>235</v>
      </c>
      <c r="AV11" s="202" t="s">
        <v>236</v>
      </c>
      <c r="AW11" s="202"/>
      <c r="AX11" s="315">
        <f>Лист1!N11+1.8</f>
        <v>89.8</v>
      </c>
      <c r="AY11" s="202">
        <v>0.22</v>
      </c>
      <c r="AZ11" s="245"/>
      <c r="BA11" s="244"/>
      <c r="BB11" s="103"/>
      <c r="BC11" s="103"/>
      <c r="BD11" s="103"/>
      <c r="BE11" s="103"/>
      <c r="BF11" s="103"/>
      <c r="BG11" s="103"/>
      <c r="BJ11" s="268">
        <v>9</v>
      </c>
      <c r="BK11" s="268" t="s">
        <v>19</v>
      </c>
      <c r="BL11" s="272">
        <v>71</v>
      </c>
      <c r="BM11" s="281"/>
      <c r="BN11" s="273"/>
      <c r="BO11" s="268">
        <v>9</v>
      </c>
      <c r="BP11" s="268" t="s">
        <v>622</v>
      </c>
      <c r="BQ11" s="268">
        <v>44</v>
      </c>
      <c r="BR11" s="271"/>
      <c r="BS11" s="271"/>
      <c r="BT11" s="268">
        <v>9</v>
      </c>
      <c r="BU11" s="268" t="s">
        <v>6</v>
      </c>
      <c r="BV11" s="272">
        <v>96</v>
      </c>
      <c r="BW11" s="271"/>
      <c r="BX11" s="271"/>
      <c r="BY11" s="117"/>
      <c r="BZ11" s="268">
        <v>10</v>
      </c>
      <c r="CA11" s="268" t="s">
        <v>592</v>
      </c>
      <c r="CB11" s="268">
        <v>105</v>
      </c>
      <c r="CC11" s="121"/>
      <c r="CG11" s="268">
        <f t="shared" si="2"/>
        <v>10</v>
      </c>
      <c r="CH11" s="268" t="str">
        <f t="shared" si="3"/>
        <v>30х15х1,0</v>
      </c>
      <c r="CI11" s="272">
        <f t="shared" si="4"/>
        <v>63</v>
      </c>
      <c r="CJ11" s="268">
        <v>6</v>
      </c>
      <c r="CK11" s="452"/>
      <c r="CL11" s="268">
        <v>10</v>
      </c>
      <c r="CM11" s="268" t="str">
        <f t="shared" si="5"/>
        <v>20х20х0,9</v>
      </c>
      <c r="CN11" s="268">
        <f t="shared" si="6"/>
        <v>48</v>
      </c>
      <c r="CO11" s="268">
        <v>6</v>
      </c>
      <c r="CP11" s="452"/>
      <c r="CQ11" s="280">
        <v>10</v>
      </c>
      <c r="CR11" s="279" t="str">
        <f>Лист2!L12</f>
        <v>20 (2,5)</v>
      </c>
      <c r="CS11" s="279">
        <f t="shared" si="7"/>
        <v>118</v>
      </c>
      <c r="CT11" s="268">
        <v>6</v>
      </c>
      <c r="CU11" s="452"/>
      <c r="CV11" s="280">
        <v>8</v>
      </c>
      <c r="CW11" s="427" t="str">
        <f>Лист1!C12</f>
        <v>1,2*1000*2000</v>
      </c>
      <c r="CX11" s="428"/>
      <c r="CY11" s="286">
        <f>Лист1!D12</f>
        <v>18.399999999999999</v>
      </c>
      <c r="CZ11" s="452"/>
      <c r="DA11" s="272">
        <f>Каракол!AP12</f>
        <v>1395</v>
      </c>
      <c r="DB11" s="272">
        <f t="shared" si="16"/>
        <v>75.815217391304358</v>
      </c>
      <c r="DF11" s="137">
        <v>8</v>
      </c>
      <c r="DG11" s="137" t="s">
        <v>158</v>
      </c>
      <c r="DH11" s="137">
        <f>Лист1!L18</f>
        <v>11.75</v>
      </c>
      <c r="DI11" s="231">
        <f t="shared" si="12"/>
        <v>211.92600000000002</v>
      </c>
      <c r="DJ11" s="231">
        <f t="shared" si="13"/>
        <v>85.8</v>
      </c>
      <c r="DK11" s="232">
        <f t="shared" si="14"/>
        <v>2.4700000000000002</v>
      </c>
      <c r="DL11" s="251">
        <v>20</v>
      </c>
      <c r="DM11" s="251"/>
      <c r="DN11" s="137">
        <v>9</v>
      </c>
      <c r="DO11" s="137" t="s">
        <v>439</v>
      </c>
      <c r="DP11" s="137">
        <v>1290</v>
      </c>
      <c r="DQ11" s="307">
        <f t="shared" si="9"/>
        <v>101652</v>
      </c>
      <c r="DR11" s="307">
        <f t="shared" si="10"/>
        <v>78.8</v>
      </c>
      <c r="DS11" s="117"/>
      <c r="DT11" s="117"/>
      <c r="DU11" s="137">
        <v>9</v>
      </c>
      <c r="DV11" s="230" t="s">
        <v>209</v>
      </c>
      <c r="DW11" s="231">
        <f t="shared" si="15"/>
        <v>85.8</v>
      </c>
      <c r="DX11" s="254"/>
      <c r="DY11" s="254"/>
      <c r="DZ11" s="214" t="str">
        <f t="shared" si="11"/>
        <v>Оцин 1,2*1250</v>
      </c>
    </row>
    <row r="12" spans="1:130" ht="19.05" customHeight="1" x14ac:dyDescent="0.45">
      <c r="A12" s="105">
        <f>Лист2!A14</f>
        <v>12</v>
      </c>
      <c r="B12" s="323" t="str">
        <f>Лист2!B14</f>
        <v>30х15х1,5</v>
      </c>
      <c r="C12" s="317">
        <v>0.96</v>
      </c>
      <c r="D12" s="146">
        <f>C12*F12</f>
        <v>92.927999999999997</v>
      </c>
      <c r="E12" s="319">
        <v>1.5</v>
      </c>
      <c r="F12" s="320">
        <f>Коеф!F12+1.8</f>
        <v>96.8</v>
      </c>
      <c r="G12" s="203">
        <f>Лист2!F14</f>
        <v>12</v>
      </c>
      <c r="H12" s="144" t="str">
        <f>Лист2!G14</f>
        <v>20х20х1,1</v>
      </c>
      <c r="I12" s="183">
        <v>0.64</v>
      </c>
      <c r="J12" s="146">
        <f t="shared" ref="J12:J18" si="17">I12*F41</f>
        <v>56.192</v>
      </c>
      <c r="K12" s="143"/>
      <c r="L12" s="143"/>
      <c r="M12" s="132"/>
      <c r="N12" s="144" t="str">
        <f>Лист2!Q73</f>
        <v>Шв. 30П</v>
      </c>
      <c r="O12" s="183">
        <v>31.8</v>
      </c>
      <c r="P12" s="132">
        <f>Лист2!S73+1.8</f>
        <v>130.80000000000001</v>
      </c>
      <c r="Q12" s="132">
        <f t="shared" si="0"/>
        <v>4159.4400000000005</v>
      </c>
      <c r="S12" s="143"/>
      <c r="T12" s="203">
        <f>Лист2!K14</f>
        <v>12</v>
      </c>
      <c r="U12" s="142" t="str">
        <f>Лист2!L14</f>
        <v>25 (1,2)/ДН 33,7 (1,2)</v>
      </c>
      <c r="V12" s="145">
        <v>0.96</v>
      </c>
      <c r="W12" s="174">
        <f>V12*Y7</f>
        <v>83.327999999999989</v>
      </c>
      <c r="X12" s="129">
        <v>2</v>
      </c>
      <c r="Y12" s="130">
        <f>Коеф!Z12+1.8</f>
        <v>78.8</v>
      </c>
      <c r="Z12" s="143"/>
      <c r="AA12" s="132"/>
      <c r="AB12" s="145">
        <f>Коеф!AC12</f>
        <v>0</v>
      </c>
      <c r="AC12" s="175"/>
      <c r="AD12" s="132"/>
      <c r="AE12" s="132"/>
      <c r="AF12" s="132"/>
      <c r="AL12" s="106">
        <v>8</v>
      </c>
      <c r="AM12" s="106" t="s">
        <v>301</v>
      </c>
      <c r="AN12" s="107">
        <f>Коеф!AC37</f>
        <v>18.399999999999999</v>
      </c>
      <c r="AO12" s="369"/>
      <c r="AP12" s="108">
        <v>1395</v>
      </c>
      <c r="AQ12" s="128"/>
      <c r="AR12" s="128"/>
      <c r="AS12" s="128"/>
      <c r="AT12" s="106">
        <v>2</v>
      </c>
      <c r="AU12" s="202" t="s">
        <v>199</v>
      </c>
      <c r="AV12" s="106" t="s">
        <v>236</v>
      </c>
      <c r="AW12" s="202"/>
      <c r="AX12" s="315">
        <f>Лист1!N12+1.8</f>
        <v>88.8</v>
      </c>
      <c r="AY12" s="202">
        <v>0.32</v>
      </c>
      <c r="AZ12" s="245"/>
      <c r="BA12" s="220"/>
      <c r="BB12" s="114"/>
      <c r="BC12" s="103"/>
      <c r="BD12" s="103"/>
      <c r="BE12" s="103"/>
      <c r="BF12" s="103"/>
      <c r="BG12" s="103"/>
      <c r="BJ12" s="268">
        <v>10</v>
      </c>
      <c r="BK12" s="268" t="s">
        <v>17</v>
      </c>
      <c r="BL12" s="272">
        <v>63</v>
      </c>
      <c r="BM12" s="281"/>
      <c r="BN12" s="273"/>
      <c r="BO12" s="268">
        <v>10</v>
      </c>
      <c r="BP12" s="268" t="s">
        <v>632</v>
      </c>
      <c r="BQ12" s="268">
        <v>48</v>
      </c>
      <c r="BR12" s="271"/>
      <c r="BS12" s="271"/>
      <c r="BT12" s="268">
        <v>10</v>
      </c>
      <c r="BU12" s="268" t="s">
        <v>493</v>
      </c>
      <c r="BV12" s="272">
        <v>118</v>
      </c>
      <c r="BW12" s="271"/>
      <c r="BX12" s="271"/>
      <c r="BY12" s="117"/>
      <c r="BZ12" s="450" t="s">
        <v>678</v>
      </c>
      <c r="CA12" s="450"/>
      <c r="CB12" s="450"/>
      <c r="CC12" s="103"/>
      <c r="CG12" s="268">
        <f t="shared" si="2"/>
        <v>11</v>
      </c>
      <c r="CH12" s="268" t="str">
        <f t="shared" si="3"/>
        <v>30х15х1,2</v>
      </c>
      <c r="CI12" s="272">
        <f t="shared" si="4"/>
        <v>72</v>
      </c>
      <c r="CJ12" s="268">
        <v>6</v>
      </c>
      <c r="CK12" s="452"/>
      <c r="CL12" s="268">
        <v>11</v>
      </c>
      <c r="CM12" s="268" t="str">
        <f t="shared" si="5"/>
        <v>20х20х1,0</v>
      </c>
      <c r="CN12" s="268">
        <f t="shared" si="6"/>
        <v>51</v>
      </c>
      <c r="CO12" s="268">
        <v>6</v>
      </c>
      <c r="CP12" s="452"/>
      <c r="CQ12" s="268">
        <v>11</v>
      </c>
      <c r="CR12" s="279" t="str">
        <f>Лист2!L13</f>
        <v>20 (2,8)</v>
      </c>
      <c r="CS12" s="279">
        <f t="shared" si="7"/>
        <v>125</v>
      </c>
      <c r="CT12" s="268">
        <v>6</v>
      </c>
      <c r="CU12" s="452"/>
      <c r="CV12" s="280">
        <v>9</v>
      </c>
      <c r="CW12" s="427" t="str">
        <f>Лист1!C13</f>
        <v>1,4*1000*2000</v>
      </c>
      <c r="CX12" s="428"/>
      <c r="CY12" s="286">
        <f>Лист1!D13</f>
        <v>21.81</v>
      </c>
      <c r="CZ12" s="452"/>
      <c r="DA12" s="272">
        <f>Каракол!AP13</f>
        <v>1655</v>
      </c>
      <c r="DB12" s="272">
        <f t="shared" si="16"/>
        <v>75.882622650160485</v>
      </c>
      <c r="DF12" s="137">
        <v>9</v>
      </c>
      <c r="DG12" s="137" t="s">
        <v>159</v>
      </c>
      <c r="DH12" s="137">
        <f>Лист1!L19</f>
        <v>11.75</v>
      </c>
      <c r="DI12" s="231">
        <f t="shared" si="12"/>
        <v>255.684</v>
      </c>
      <c r="DJ12" s="231">
        <f t="shared" si="13"/>
        <v>85.8</v>
      </c>
      <c r="DK12" s="232">
        <f t="shared" si="14"/>
        <v>2.98</v>
      </c>
      <c r="DL12" s="251">
        <v>20</v>
      </c>
      <c r="DM12" s="251"/>
      <c r="DN12" s="137">
        <v>10</v>
      </c>
      <c r="DO12" s="137" t="s">
        <v>461</v>
      </c>
      <c r="DP12" s="137">
        <v>1440</v>
      </c>
      <c r="DQ12" s="307">
        <f t="shared" si="9"/>
        <v>113472</v>
      </c>
      <c r="DR12" s="307">
        <f t="shared" si="10"/>
        <v>78.8</v>
      </c>
      <c r="DS12" s="117"/>
      <c r="DT12" s="117"/>
      <c r="DU12" s="137">
        <v>10</v>
      </c>
      <c r="DV12" s="230" t="s">
        <v>661</v>
      </c>
      <c r="DW12" s="231">
        <f t="shared" si="15"/>
        <v>84.8</v>
      </c>
      <c r="DX12" s="254"/>
      <c r="DY12" s="254"/>
      <c r="DZ12" s="214" t="str">
        <f t="shared" si="11"/>
        <v>Оцин 1,4*1250</v>
      </c>
    </row>
    <row r="13" spans="1:130" ht="19.05" customHeight="1" x14ac:dyDescent="0.45">
      <c r="A13" s="105">
        <f>Лист2!A15</f>
        <v>13</v>
      </c>
      <c r="B13" s="127" t="str">
        <f>Лист2!B15</f>
        <v>30х20х0,8</v>
      </c>
      <c r="C13" s="183">
        <v>0.6</v>
      </c>
      <c r="D13" s="146">
        <f>C13*F39</f>
        <v>55.68</v>
      </c>
      <c r="E13" s="132"/>
      <c r="F13" s="132"/>
      <c r="G13" s="203">
        <f>Лист2!F15</f>
        <v>13</v>
      </c>
      <c r="H13" s="144" t="str">
        <f>Лист2!G15</f>
        <v>20х20х1,2</v>
      </c>
      <c r="I13" s="183">
        <v>0.69</v>
      </c>
      <c r="J13" s="146">
        <f t="shared" si="17"/>
        <v>59.891999999999996</v>
      </c>
      <c r="K13" s="143"/>
      <c r="L13" s="143"/>
      <c r="M13" s="132"/>
      <c r="N13" s="144" t="s">
        <v>360</v>
      </c>
      <c r="O13" s="183">
        <v>8.9700000000000006</v>
      </c>
      <c r="P13" s="121">
        <f>Коеф!Q13+1.8</f>
        <v>131.80000000000001</v>
      </c>
      <c r="Q13" s="132">
        <f>O13*P13</f>
        <v>1182.2460000000001</v>
      </c>
      <c r="S13" s="143"/>
      <c r="T13" s="203">
        <f>Лист2!K15</f>
        <v>13</v>
      </c>
      <c r="U13" s="142" t="str">
        <f>Лист2!L15</f>
        <v>25 (1,5)/ДН 33,7 (1,5)</v>
      </c>
      <c r="V13" s="145">
        <v>1.18</v>
      </c>
      <c r="W13" s="174">
        <f>V13*Y9</f>
        <v>103.60399999999998</v>
      </c>
      <c r="X13" s="129">
        <v>2.5</v>
      </c>
      <c r="Y13" s="130">
        <f>Коеф!Z13+1.8</f>
        <v>75.8</v>
      </c>
      <c r="Z13" s="143"/>
      <c r="AA13" s="142" t="s">
        <v>173</v>
      </c>
      <c r="AB13" s="145">
        <f>Коеф!AC13</f>
        <v>0.95</v>
      </c>
      <c r="AC13" s="176">
        <f>AB13*AE17</f>
        <v>74.86</v>
      </c>
      <c r="AD13" s="129">
        <v>2.5</v>
      </c>
      <c r="AE13" s="177">
        <f>Коеф!AF13+1.8</f>
        <v>75.8</v>
      </c>
      <c r="AF13" s="132"/>
      <c r="AL13" s="106">
        <v>9</v>
      </c>
      <c r="AM13" s="106" t="s">
        <v>302</v>
      </c>
      <c r="AN13" s="107">
        <f>Коеф!AC38</f>
        <v>21.81</v>
      </c>
      <c r="AO13" s="369"/>
      <c r="AP13" s="108">
        <v>1655</v>
      </c>
      <c r="AQ13" s="128"/>
      <c r="AR13" s="128"/>
      <c r="AS13" s="128"/>
      <c r="AT13" s="106">
        <v>3</v>
      </c>
      <c r="AU13" s="106" t="s">
        <v>153</v>
      </c>
      <c r="AV13" s="106">
        <v>11.75</v>
      </c>
      <c r="AW13" s="108">
        <f>SUMPRODUCT(AX13*AY13)</f>
        <v>54.436</v>
      </c>
      <c r="AX13" s="315">
        <f>Лист1!N13+1.8</f>
        <v>87.8</v>
      </c>
      <c r="AY13" s="106">
        <v>0.62</v>
      </c>
      <c r="AZ13" s="245"/>
      <c r="BA13" s="220"/>
      <c r="BB13" s="114"/>
      <c r="BC13" s="103"/>
      <c r="BD13" s="103"/>
      <c r="BE13" s="103"/>
      <c r="BF13" s="103"/>
      <c r="BG13" s="103"/>
      <c r="BJ13" s="268">
        <v>11</v>
      </c>
      <c r="BK13" s="268" t="s">
        <v>18</v>
      </c>
      <c r="BL13" s="272">
        <v>72</v>
      </c>
      <c r="BM13" s="281"/>
      <c r="BN13" s="273"/>
      <c r="BO13" s="268">
        <v>11</v>
      </c>
      <c r="BP13" s="268" t="s">
        <v>68</v>
      </c>
      <c r="BQ13" s="268">
        <v>51</v>
      </c>
      <c r="BR13" s="271"/>
      <c r="BS13" s="271"/>
      <c r="BT13" s="268">
        <v>11</v>
      </c>
      <c r="BU13" s="268" t="s">
        <v>562</v>
      </c>
      <c r="BV13" s="272">
        <v>125</v>
      </c>
      <c r="BW13" s="271"/>
      <c r="BX13" s="271"/>
      <c r="BY13" s="117"/>
      <c r="BZ13" s="451"/>
      <c r="CA13" s="451"/>
      <c r="CB13" s="451"/>
      <c r="CC13" s="121"/>
      <c r="CG13" s="268">
        <f t="shared" si="2"/>
        <v>12</v>
      </c>
      <c r="CH13" s="268" t="str">
        <f t="shared" si="3"/>
        <v>30х15х1,5</v>
      </c>
      <c r="CI13" s="272">
        <f t="shared" si="4"/>
        <v>84</v>
      </c>
      <c r="CJ13" s="268">
        <v>6</v>
      </c>
      <c r="CK13" s="452"/>
      <c r="CL13" s="268">
        <v>12</v>
      </c>
      <c r="CM13" s="268" t="str">
        <f t="shared" si="5"/>
        <v>20х20х1,1</v>
      </c>
      <c r="CN13" s="268">
        <f t="shared" si="6"/>
        <v>56</v>
      </c>
      <c r="CO13" s="268">
        <v>6</v>
      </c>
      <c r="CP13" s="452"/>
      <c r="CQ13" s="280">
        <v>12</v>
      </c>
      <c r="CR13" s="279" t="str">
        <f>Лист2!L14</f>
        <v>25 (1,2)/ДН 33,7 (1,2)</v>
      </c>
      <c r="CS13" s="279">
        <f t="shared" si="7"/>
        <v>83</v>
      </c>
      <c r="CT13" s="268">
        <v>6</v>
      </c>
      <c r="CU13" s="452"/>
      <c r="CV13" s="280">
        <v>10</v>
      </c>
      <c r="CW13" s="427" t="str">
        <f>Лист1!C14</f>
        <v>1,5*1000*2000</v>
      </c>
      <c r="CX13" s="428"/>
      <c r="CY13" s="286">
        <f>Лист1!D14</f>
        <v>23.12</v>
      </c>
      <c r="CZ13" s="452"/>
      <c r="DA13" s="272">
        <f>Каракол!AP14</f>
        <v>1750</v>
      </c>
      <c r="DB13" s="272">
        <f t="shared" si="16"/>
        <v>75.692041522491351</v>
      </c>
      <c r="DF13" s="137">
        <v>10</v>
      </c>
      <c r="DG13" s="137" t="s">
        <v>161</v>
      </c>
      <c r="DH13" s="137">
        <f>Лист1!L20</f>
        <v>11.75</v>
      </c>
      <c r="DI13" s="231">
        <f t="shared" si="12"/>
        <v>330.33</v>
      </c>
      <c r="DJ13" s="231">
        <f t="shared" si="13"/>
        <v>85.8</v>
      </c>
      <c r="DK13" s="232">
        <f t="shared" si="14"/>
        <v>3.85</v>
      </c>
      <c r="DL13" s="251">
        <v>20</v>
      </c>
      <c r="DM13" s="251"/>
      <c r="DN13" s="137">
        <v>11</v>
      </c>
      <c r="DO13" s="137" t="s">
        <v>472</v>
      </c>
      <c r="DP13" s="137">
        <v>1570</v>
      </c>
      <c r="DQ13" s="307">
        <f t="shared" si="9"/>
        <v>133136</v>
      </c>
      <c r="DR13" s="307">
        <f t="shared" si="10"/>
        <v>84.8</v>
      </c>
      <c r="DS13" s="117"/>
      <c r="DT13" s="117"/>
      <c r="DU13" s="137">
        <v>11</v>
      </c>
      <c r="DV13" s="230" t="s">
        <v>210</v>
      </c>
      <c r="DW13" s="231">
        <f t="shared" si="15"/>
        <v>84.8</v>
      </c>
      <c r="DX13" s="254"/>
      <c r="DY13" s="254"/>
      <c r="DZ13" s="214" t="str">
        <f t="shared" si="11"/>
        <v>Оцин 1,5*1250</v>
      </c>
    </row>
    <row r="14" spans="1:130" ht="19.05" customHeight="1" x14ac:dyDescent="0.45">
      <c r="A14" s="105">
        <f>Лист2!A16</f>
        <v>14</v>
      </c>
      <c r="B14" s="127" t="str">
        <f>Лист2!B16</f>
        <v>30х20х1,0</v>
      </c>
      <c r="C14" s="183">
        <v>0.74</v>
      </c>
      <c r="D14" s="146">
        <f>C14*F41</f>
        <v>64.971999999999994</v>
      </c>
      <c r="E14" s="132"/>
      <c r="F14" s="132"/>
      <c r="G14" s="203">
        <f>Лист2!F16</f>
        <v>14</v>
      </c>
      <c r="H14" s="144" t="str">
        <f>Лист2!G16</f>
        <v>20х20х1,4</v>
      </c>
      <c r="I14" s="183">
        <v>0.79</v>
      </c>
      <c r="J14" s="146">
        <f t="shared" si="17"/>
        <v>69.361999999999995</v>
      </c>
      <c r="K14" s="143"/>
      <c r="L14" s="143"/>
      <c r="M14" s="132"/>
      <c r="N14" s="144" t="s">
        <v>361</v>
      </c>
      <c r="O14" s="183">
        <v>10.78</v>
      </c>
      <c r="P14" s="121">
        <f>Коеф!Q14+1.8</f>
        <v>131.80000000000001</v>
      </c>
      <c r="Q14" s="132">
        <f t="shared" si="0"/>
        <v>1420.8040000000001</v>
      </c>
      <c r="S14" s="143"/>
      <c r="T14" s="203">
        <f>Лист2!K16</f>
        <v>14</v>
      </c>
      <c r="U14" s="142" t="str">
        <f>Лист2!L16</f>
        <v>25 (1,8)</v>
      </c>
      <c r="V14" s="145">
        <v>1.409</v>
      </c>
      <c r="W14" s="174">
        <f>V14*Y11</f>
        <v>118.0742</v>
      </c>
      <c r="X14" s="129">
        <v>2.8</v>
      </c>
      <c r="Y14" s="130">
        <f>Коеф!Z14+1.8</f>
        <v>74.8</v>
      </c>
      <c r="Z14" s="143"/>
      <c r="AA14" s="142" t="s">
        <v>177</v>
      </c>
      <c r="AB14" s="145">
        <f>Коеф!AC14</f>
        <v>1.22</v>
      </c>
      <c r="AC14" s="176">
        <f>AB14*AE17</f>
        <v>96.135999999999996</v>
      </c>
      <c r="AD14" s="129">
        <v>2.8</v>
      </c>
      <c r="AE14" s="177">
        <f>Коеф!AF14+1.8</f>
        <v>74.8</v>
      </c>
      <c r="AF14" s="132"/>
      <c r="AL14" s="106">
        <v>10</v>
      </c>
      <c r="AM14" s="106" t="s">
        <v>303</v>
      </c>
      <c r="AN14" s="107">
        <f>Коеф!AC39</f>
        <v>23.12</v>
      </c>
      <c r="AO14" s="369"/>
      <c r="AP14" s="108">
        <v>1750</v>
      </c>
      <c r="AQ14" s="128"/>
      <c r="AR14" s="128"/>
      <c r="AS14" s="128"/>
      <c r="AT14" s="106">
        <v>4</v>
      </c>
      <c r="AU14" s="106" t="s">
        <v>154</v>
      </c>
      <c r="AV14" s="106">
        <v>11.75</v>
      </c>
      <c r="AW14" s="108">
        <f t="shared" ref="AW14:AW23" si="18">SUMPRODUCT(AX14*AY14)</f>
        <v>77.251999999999995</v>
      </c>
      <c r="AX14" s="315">
        <f>Лист1!N14+1.8</f>
        <v>86.8</v>
      </c>
      <c r="AY14" s="106">
        <v>0.89</v>
      </c>
      <c r="AZ14" s="244"/>
      <c r="BA14" s="220"/>
      <c r="BB14" s="114"/>
      <c r="BC14" s="103"/>
      <c r="BD14" s="103"/>
      <c r="BE14" s="103"/>
      <c r="BF14" s="103"/>
      <c r="BG14" s="103"/>
      <c r="BJ14" s="268">
        <v>12</v>
      </c>
      <c r="BK14" s="268" t="s">
        <v>133</v>
      </c>
      <c r="BL14" s="272">
        <v>84</v>
      </c>
      <c r="BM14" s="281"/>
      <c r="BN14" s="273"/>
      <c r="BO14" s="268">
        <v>12</v>
      </c>
      <c r="BP14" s="268" t="s">
        <v>621</v>
      </c>
      <c r="BQ14" s="268">
        <v>56</v>
      </c>
      <c r="BR14" s="271"/>
      <c r="BS14" s="271"/>
      <c r="BT14" s="268">
        <v>12</v>
      </c>
      <c r="BU14" s="268" t="s">
        <v>431</v>
      </c>
      <c r="BV14" s="272">
        <v>83</v>
      </c>
      <c r="BW14" s="271"/>
      <c r="BX14" s="271"/>
      <c r="BY14" s="117"/>
      <c r="BZ14" s="268" t="s">
        <v>0</v>
      </c>
      <c r="CA14" s="268" t="s">
        <v>1</v>
      </c>
      <c r="CB14" s="268" t="s">
        <v>275</v>
      </c>
      <c r="CC14" s="271"/>
      <c r="CG14" s="268">
        <f t="shared" si="2"/>
        <v>13</v>
      </c>
      <c r="CH14" s="268" t="str">
        <f t="shared" si="3"/>
        <v>30х20х0,8</v>
      </c>
      <c r="CI14" s="272">
        <f t="shared" si="4"/>
        <v>57</v>
      </c>
      <c r="CJ14" s="268">
        <v>6</v>
      </c>
      <c r="CK14" s="452"/>
      <c r="CL14" s="268">
        <v>13</v>
      </c>
      <c r="CM14" s="268" t="str">
        <f t="shared" si="5"/>
        <v>20х20х1,2</v>
      </c>
      <c r="CN14" s="268">
        <f t="shared" si="6"/>
        <v>60</v>
      </c>
      <c r="CO14" s="268">
        <v>6</v>
      </c>
      <c r="CP14" s="452"/>
      <c r="CQ14" s="268">
        <v>13</v>
      </c>
      <c r="CR14" s="279" t="str">
        <f>Лист2!L15</f>
        <v>25 (1,5)/ДН 33,7 (1,5)</v>
      </c>
      <c r="CS14" s="279">
        <f t="shared" si="7"/>
        <v>104</v>
      </c>
      <c r="CT14" s="268">
        <v>6</v>
      </c>
      <c r="CU14" s="452"/>
      <c r="CV14" s="280">
        <v>11</v>
      </c>
      <c r="CW14" s="427" t="str">
        <f>Лист1!C15</f>
        <v>1,8*1000*2000</v>
      </c>
      <c r="CX14" s="428"/>
      <c r="CY14" s="286">
        <f>Лист1!D15</f>
        <v>27.36</v>
      </c>
      <c r="CZ14" s="452"/>
      <c r="DA14" s="272">
        <f>Каракол!AP15</f>
        <v>2075</v>
      </c>
      <c r="DB14" s="272">
        <f t="shared" si="16"/>
        <v>75.840643274853804</v>
      </c>
      <c r="DF14" s="137">
        <v>11</v>
      </c>
      <c r="DG14" s="137" t="s">
        <v>160</v>
      </c>
      <c r="DH14" s="137">
        <f>Лист1!L21</f>
        <v>11.75</v>
      </c>
      <c r="DI14" s="231">
        <f t="shared" si="12"/>
        <v>414.41399999999999</v>
      </c>
      <c r="DJ14" s="231">
        <f t="shared" si="13"/>
        <v>85.8</v>
      </c>
      <c r="DK14" s="232">
        <f t="shared" si="14"/>
        <v>4.83</v>
      </c>
      <c r="DL14" s="251">
        <v>20</v>
      </c>
      <c r="DM14" s="251"/>
      <c r="DN14" s="137">
        <v>12</v>
      </c>
      <c r="DO14" s="137" t="s">
        <v>332</v>
      </c>
      <c r="DP14" s="137">
        <v>1805</v>
      </c>
      <c r="DQ14" s="307">
        <f t="shared" si="9"/>
        <v>153064</v>
      </c>
      <c r="DR14" s="307">
        <f t="shared" si="10"/>
        <v>84.8</v>
      </c>
      <c r="DS14" s="117"/>
      <c r="DT14" s="117"/>
      <c r="DU14" s="137">
        <v>12</v>
      </c>
      <c r="DV14" s="230" t="s">
        <v>447</v>
      </c>
      <c r="DW14" s="231">
        <f t="shared" si="15"/>
        <v>84.8</v>
      </c>
      <c r="DX14" s="254"/>
      <c r="DY14" s="254"/>
      <c r="DZ14" s="214" t="str">
        <f t="shared" si="11"/>
        <v>Оцин 2,0*1250</v>
      </c>
    </row>
    <row r="15" spans="1:130" ht="19.05" customHeight="1" x14ac:dyDescent="0.45">
      <c r="A15" s="105">
        <f>Лист2!A17</f>
        <v>15</v>
      </c>
      <c r="B15" s="127" t="str">
        <f>Лист2!B17</f>
        <v>30х20х1,2</v>
      </c>
      <c r="C15" s="183">
        <v>0.89900000000000002</v>
      </c>
      <c r="D15" s="146">
        <f>C15*F42</f>
        <v>78.033199999999994</v>
      </c>
      <c r="E15" s="132"/>
      <c r="F15" s="132"/>
      <c r="G15" s="203">
        <f>Лист2!F17</f>
        <v>15</v>
      </c>
      <c r="H15" s="144" t="str">
        <f>Лист2!G17</f>
        <v>20х20х1,5</v>
      </c>
      <c r="I15" s="183">
        <v>0.84099999999999997</v>
      </c>
      <c r="J15" s="146">
        <f t="shared" si="17"/>
        <v>73.839799999999997</v>
      </c>
      <c r="K15" s="143"/>
      <c r="L15" s="143"/>
      <c r="M15" s="132"/>
      <c r="N15" s="144" t="s">
        <v>362</v>
      </c>
      <c r="O15" s="183">
        <v>12.44</v>
      </c>
      <c r="P15" s="121">
        <f>Коеф!Q15+1.8</f>
        <v>131.80000000000001</v>
      </c>
      <c r="Q15" s="132">
        <f t="shared" si="0"/>
        <v>1639.5920000000001</v>
      </c>
      <c r="S15" s="143"/>
      <c r="T15" s="203">
        <f>Лист2!K17</f>
        <v>15</v>
      </c>
      <c r="U15" s="142" t="str">
        <f>Лист2!L17</f>
        <v>25 (2,0)/ДН 33,7 (2,0)</v>
      </c>
      <c r="V15" s="145">
        <v>1.55</v>
      </c>
      <c r="W15" s="174">
        <f>V15*Y12</f>
        <v>122.14</v>
      </c>
      <c r="X15" s="129">
        <v>3</v>
      </c>
      <c r="Y15" s="130">
        <f>Коеф!Z15+1.8</f>
        <v>74.8</v>
      </c>
      <c r="Z15" s="143"/>
      <c r="AA15" s="142" t="s">
        <v>174</v>
      </c>
      <c r="AB15" s="145">
        <f>Коеф!AC15</f>
        <v>1.55</v>
      </c>
      <c r="AC15" s="176">
        <f>AB15*AE18</f>
        <v>122.14</v>
      </c>
      <c r="AD15" s="129">
        <v>3</v>
      </c>
      <c r="AE15" s="177">
        <f>Коеф!AF15+1.8</f>
        <v>74.8</v>
      </c>
      <c r="AF15" s="132"/>
      <c r="AL15" s="106">
        <v>11</v>
      </c>
      <c r="AM15" s="106" t="s">
        <v>304</v>
      </c>
      <c r="AN15" s="107">
        <f>Коеф!AC40</f>
        <v>27.36</v>
      </c>
      <c r="AO15" s="369"/>
      <c r="AP15" s="108">
        <v>2075</v>
      </c>
      <c r="AQ15" s="128"/>
      <c r="AR15" s="128"/>
      <c r="AS15" s="128"/>
      <c r="AT15" s="106">
        <v>5</v>
      </c>
      <c r="AU15" s="106" t="s">
        <v>155</v>
      </c>
      <c r="AV15" s="106">
        <v>11.75</v>
      </c>
      <c r="AW15" s="108">
        <f t="shared" si="18"/>
        <v>103.818</v>
      </c>
      <c r="AX15" s="315">
        <f>Лист1!N15+1.8</f>
        <v>85.8</v>
      </c>
      <c r="AY15" s="106">
        <v>1.21</v>
      </c>
      <c r="AZ15" s="244"/>
      <c r="BA15" s="220"/>
      <c r="BB15" s="103"/>
      <c r="BC15" s="112"/>
      <c r="BD15" s="112"/>
      <c r="BE15" s="112"/>
      <c r="BF15" s="112"/>
      <c r="BG15" s="103"/>
      <c r="BJ15" s="268">
        <v>13</v>
      </c>
      <c r="BK15" s="268" t="s">
        <v>699</v>
      </c>
      <c r="BL15" s="272">
        <v>57</v>
      </c>
      <c r="BM15" s="281"/>
      <c r="BN15" s="273"/>
      <c r="BO15" s="268">
        <v>13</v>
      </c>
      <c r="BP15" s="268" t="s">
        <v>69</v>
      </c>
      <c r="BQ15" s="268">
        <v>60</v>
      </c>
      <c r="BR15" s="271"/>
      <c r="BS15" s="271"/>
      <c r="BT15" s="268">
        <v>13</v>
      </c>
      <c r="BU15" s="268" t="s">
        <v>430</v>
      </c>
      <c r="BV15" s="272">
        <v>104</v>
      </c>
      <c r="BW15" s="271"/>
      <c r="BX15" s="271"/>
      <c r="BY15" s="117"/>
      <c r="BZ15" s="268">
        <v>1</v>
      </c>
      <c r="CA15" s="268" t="s">
        <v>687</v>
      </c>
      <c r="CB15" s="268">
        <v>75</v>
      </c>
      <c r="CC15" s="281"/>
      <c r="CG15" s="268">
        <f t="shared" si="2"/>
        <v>14</v>
      </c>
      <c r="CH15" s="268" t="str">
        <f t="shared" si="3"/>
        <v>30х20х1,0</v>
      </c>
      <c r="CI15" s="272">
        <f t="shared" si="4"/>
        <v>65</v>
      </c>
      <c r="CJ15" s="268">
        <v>6</v>
      </c>
      <c r="CK15" s="452"/>
      <c r="CL15" s="268">
        <v>14</v>
      </c>
      <c r="CM15" s="268" t="str">
        <f t="shared" si="5"/>
        <v>20х20х1,4</v>
      </c>
      <c r="CN15" s="268">
        <f t="shared" si="6"/>
        <v>69</v>
      </c>
      <c r="CO15" s="268">
        <v>6</v>
      </c>
      <c r="CP15" s="452"/>
      <c r="CQ15" s="280">
        <v>14</v>
      </c>
      <c r="CR15" s="279" t="str">
        <f>Лист2!L16</f>
        <v>25 (1,8)</v>
      </c>
      <c r="CS15" s="279">
        <f t="shared" si="7"/>
        <v>118</v>
      </c>
      <c r="CT15" s="268">
        <v>6</v>
      </c>
      <c r="CU15" s="452"/>
      <c r="CV15" s="280">
        <v>12</v>
      </c>
      <c r="CW15" s="427" t="str">
        <f>Лист1!C16</f>
        <v>1,9*1000*2000</v>
      </c>
      <c r="CX15" s="428"/>
      <c r="CY15" s="286">
        <f>Лист1!D16</f>
        <v>29.23</v>
      </c>
      <c r="CZ15" s="452"/>
      <c r="DA15" s="272">
        <f>Каракол!AP16</f>
        <v>2215</v>
      </c>
      <c r="DB15" s="272">
        <f t="shared" si="16"/>
        <v>75.778309955525145</v>
      </c>
      <c r="DF15" s="137">
        <v>12</v>
      </c>
      <c r="DG15" s="137" t="s">
        <v>162</v>
      </c>
      <c r="DH15" s="137">
        <f>Лист1!L22</f>
        <v>11.75</v>
      </c>
      <c r="DI15" s="231">
        <f t="shared" si="12"/>
        <v>541.39799999999991</v>
      </c>
      <c r="DJ15" s="231">
        <f t="shared" si="13"/>
        <v>85.8</v>
      </c>
      <c r="DK15" s="232">
        <f t="shared" si="14"/>
        <v>6.31</v>
      </c>
      <c r="DL15" s="251">
        <v>20</v>
      </c>
      <c r="DM15" s="251"/>
      <c r="DN15" s="137">
        <v>13</v>
      </c>
      <c r="DO15" s="137" t="s">
        <v>469</v>
      </c>
      <c r="DP15" s="137">
        <v>2160</v>
      </c>
      <c r="DQ15" s="307">
        <f t="shared" si="9"/>
        <v>183168</v>
      </c>
      <c r="DR15" s="307">
        <f t="shared" si="10"/>
        <v>84.8</v>
      </c>
      <c r="DS15" s="117"/>
      <c r="DT15" s="117"/>
      <c r="DU15" s="137">
        <v>13</v>
      </c>
      <c r="DV15" s="230" t="s">
        <v>211</v>
      </c>
      <c r="DW15" s="231">
        <f t="shared" si="15"/>
        <v>84.8</v>
      </c>
      <c r="DX15" s="254"/>
      <c r="DY15" s="254"/>
      <c r="DZ15" s="214" t="str">
        <f t="shared" si="11"/>
        <v>Полимер 8019 Рул 0,4*1000 мат.</v>
      </c>
    </row>
    <row r="16" spans="1:130" ht="19.05" customHeight="1" x14ac:dyDescent="0.45">
      <c r="A16" s="105">
        <f>Лист2!A18</f>
        <v>16</v>
      </c>
      <c r="B16" s="127" t="str">
        <f>Лист2!B18</f>
        <v>30х20х1,5</v>
      </c>
      <c r="C16" s="183">
        <v>1.0820000000000001</v>
      </c>
      <c r="D16" s="146">
        <f>C16*F44</f>
        <v>94.999600000000001</v>
      </c>
      <c r="E16" s="132"/>
      <c r="F16" s="132"/>
      <c r="G16" s="203">
        <f>Лист2!F18</f>
        <v>16</v>
      </c>
      <c r="H16" s="144" t="str">
        <f>Лист2!G18</f>
        <v>20х20х1,7</v>
      </c>
      <c r="I16" s="183">
        <v>0.94</v>
      </c>
      <c r="J16" s="146">
        <f t="shared" si="17"/>
        <v>78.771999999999991</v>
      </c>
      <c r="K16" s="143"/>
      <c r="L16" s="143"/>
      <c r="M16" s="132"/>
      <c r="N16" s="144" t="s">
        <v>363</v>
      </c>
      <c r="O16" s="183">
        <v>18.86</v>
      </c>
      <c r="P16" s="121">
        <f>Коеф!Q16+1.8</f>
        <v>131.80000000000001</v>
      </c>
      <c r="Q16" s="132">
        <f t="shared" si="0"/>
        <v>2485.748</v>
      </c>
      <c r="S16" s="143"/>
      <c r="T16" s="203">
        <f>Лист2!K18</f>
        <v>16</v>
      </c>
      <c r="U16" s="142" t="str">
        <f>Лист2!L18</f>
        <v>25 (2,5)</v>
      </c>
      <c r="V16" s="145">
        <v>1.91</v>
      </c>
      <c r="W16" s="174">
        <f>V16*Y13</f>
        <v>144.77799999999999</v>
      </c>
      <c r="X16" s="129">
        <v>4</v>
      </c>
      <c r="Y16" s="130">
        <f>Коеф!Z16+1.8</f>
        <v>74.8</v>
      </c>
      <c r="Z16" s="143"/>
      <c r="AA16" s="142" t="s">
        <v>178</v>
      </c>
      <c r="AB16" s="145">
        <f>Коеф!AC16</f>
        <v>1.99</v>
      </c>
      <c r="AC16" s="176">
        <f>AB16*AE18</f>
        <v>156.81199999999998</v>
      </c>
      <c r="AD16" s="129" t="s">
        <v>647</v>
      </c>
      <c r="AE16" s="177">
        <f>Коеф!AF16+1.8</f>
        <v>74.8</v>
      </c>
      <c r="AF16" s="132"/>
      <c r="AL16" s="106">
        <v>12</v>
      </c>
      <c r="AM16" s="106" t="s">
        <v>566</v>
      </c>
      <c r="AN16" s="107">
        <f>Коеф!AC41</f>
        <v>29.23</v>
      </c>
      <c r="AO16" s="369"/>
      <c r="AP16" s="108">
        <v>2215</v>
      </c>
      <c r="AQ16" s="128"/>
      <c r="AR16" s="128"/>
      <c r="AS16" s="128"/>
      <c r="AT16" s="106">
        <v>6</v>
      </c>
      <c r="AU16" s="106" t="s">
        <v>156</v>
      </c>
      <c r="AV16" s="106">
        <v>11.75</v>
      </c>
      <c r="AW16" s="108">
        <f t="shared" si="18"/>
        <v>135.56399999999999</v>
      </c>
      <c r="AX16" s="315">
        <f>Лист1!N16+1.8</f>
        <v>85.8</v>
      </c>
      <c r="AY16" s="106">
        <v>1.58</v>
      </c>
      <c r="AZ16" s="220"/>
      <c r="BA16" s="220"/>
      <c r="BB16" s="115"/>
      <c r="BC16" s="112"/>
      <c r="BD16" s="112"/>
      <c r="BE16" s="112"/>
      <c r="BF16" s="112"/>
      <c r="BG16" s="103"/>
      <c r="BJ16" s="268">
        <v>14</v>
      </c>
      <c r="BK16" s="268" t="s">
        <v>20</v>
      </c>
      <c r="BL16" s="272">
        <v>65</v>
      </c>
      <c r="BM16" s="281"/>
      <c r="BN16" s="273"/>
      <c r="BO16" s="268">
        <v>14</v>
      </c>
      <c r="BP16" s="268" t="s">
        <v>526</v>
      </c>
      <c r="BQ16" s="268">
        <v>69</v>
      </c>
      <c r="BR16" s="271"/>
      <c r="BS16" s="271"/>
      <c r="BT16" s="268">
        <v>14</v>
      </c>
      <c r="BU16" s="268" t="s">
        <v>129</v>
      </c>
      <c r="BV16" s="272">
        <v>118</v>
      </c>
      <c r="BW16" s="271"/>
      <c r="BX16" s="271"/>
      <c r="BY16" s="117"/>
      <c r="BZ16" s="268">
        <v>2</v>
      </c>
      <c r="CA16" s="268" t="s">
        <v>688</v>
      </c>
      <c r="CB16" s="268">
        <v>96</v>
      </c>
      <c r="CC16" s="281"/>
      <c r="CG16" s="268">
        <f t="shared" si="2"/>
        <v>15</v>
      </c>
      <c r="CH16" s="268" t="str">
        <f t="shared" si="3"/>
        <v>30х20х1,2</v>
      </c>
      <c r="CI16" s="272">
        <f t="shared" si="4"/>
        <v>78</v>
      </c>
      <c r="CJ16" s="268">
        <v>6</v>
      </c>
      <c r="CK16" s="452"/>
      <c r="CL16" s="268">
        <v>15</v>
      </c>
      <c r="CM16" s="268" t="str">
        <f t="shared" si="5"/>
        <v>20х20х1,5</v>
      </c>
      <c r="CN16" s="268">
        <f t="shared" si="6"/>
        <v>74</v>
      </c>
      <c r="CO16" s="268">
        <v>6</v>
      </c>
      <c r="CP16" s="452"/>
      <c r="CQ16" s="268">
        <v>15</v>
      </c>
      <c r="CR16" s="279" t="str">
        <f>Лист2!L17</f>
        <v>25 (2,0)/ДН 33,7 (2,0)</v>
      </c>
      <c r="CS16" s="279">
        <f t="shared" si="7"/>
        <v>122</v>
      </c>
      <c r="CT16" s="268">
        <v>6</v>
      </c>
      <c r="CU16" s="452"/>
      <c r="CV16" s="280">
        <v>13</v>
      </c>
      <c r="CW16" s="427" t="str">
        <f>Лист1!C17</f>
        <v>2,0*1000*2000</v>
      </c>
      <c r="CX16" s="428"/>
      <c r="CY16" s="286">
        <f>Лист1!D17</f>
        <v>30.8</v>
      </c>
      <c r="CZ16" s="432"/>
      <c r="DA16" s="272">
        <f>Каракол!AP17</f>
        <v>2335</v>
      </c>
      <c r="DB16" s="272">
        <f t="shared" si="16"/>
        <v>75.811688311688314</v>
      </c>
      <c r="DF16" s="230">
        <v>13</v>
      </c>
      <c r="DG16" s="230" t="s">
        <v>214</v>
      </c>
      <c r="DH16" s="137">
        <f>Лист1!L23</f>
        <v>11.75</v>
      </c>
      <c r="DI16" s="231">
        <f t="shared" si="12"/>
        <v>686.4</v>
      </c>
      <c r="DJ16" s="231">
        <f t="shared" si="13"/>
        <v>85.8</v>
      </c>
      <c r="DK16" s="232">
        <f t="shared" si="14"/>
        <v>8</v>
      </c>
      <c r="DL16" s="251">
        <v>20</v>
      </c>
      <c r="DM16" s="251"/>
      <c r="DN16" s="137">
        <v>14</v>
      </c>
      <c r="DO16" s="137" t="s">
        <v>466</v>
      </c>
      <c r="DP16" s="137">
        <v>2915</v>
      </c>
      <c r="DQ16" s="307">
        <f t="shared" si="9"/>
        <v>247192</v>
      </c>
      <c r="DR16" s="307">
        <f t="shared" si="10"/>
        <v>84.8</v>
      </c>
      <c r="DS16" s="117"/>
      <c r="DT16" s="117"/>
      <c r="DU16" s="137">
        <v>14</v>
      </c>
      <c r="DV16" s="230" t="s">
        <v>212</v>
      </c>
      <c r="DW16" s="231">
        <f t="shared" si="15"/>
        <v>84.8</v>
      </c>
      <c r="DX16" s="254"/>
      <c r="DY16" s="254"/>
      <c r="DZ16" s="214" t="str">
        <f t="shared" si="11"/>
        <v>Полимер 7024 Рул 0,4*1250 глян.</v>
      </c>
    </row>
    <row r="17" spans="1:130" ht="19.05" customHeight="1" x14ac:dyDescent="0.45">
      <c r="A17" s="105">
        <f>Лист2!A19</f>
        <v>17</v>
      </c>
      <c r="B17" s="127" t="str">
        <f>Лист2!B19</f>
        <v>30х20х1,8</v>
      </c>
      <c r="C17" s="183">
        <v>1.27</v>
      </c>
      <c r="D17" s="146">
        <f>C17*F46</f>
        <v>106.426</v>
      </c>
      <c r="E17" s="132"/>
      <c r="F17" s="132"/>
      <c r="G17" s="203">
        <f>Лист2!F19</f>
        <v>17</v>
      </c>
      <c r="H17" s="144" t="str">
        <f>Лист2!G19</f>
        <v>20х20х1,8</v>
      </c>
      <c r="I17" s="183">
        <v>0.98399999999999999</v>
      </c>
      <c r="J17" s="146">
        <f t="shared" si="17"/>
        <v>82.459199999999996</v>
      </c>
      <c r="K17" s="143"/>
      <c r="L17" s="143"/>
      <c r="M17" s="132"/>
      <c r="N17" s="144" t="s">
        <v>364</v>
      </c>
      <c r="O17" s="183">
        <v>21.58</v>
      </c>
      <c r="P17" s="121">
        <f>Коеф!Q17+1.8</f>
        <v>131.80000000000001</v>
      </c>
      <c r="Q17" s="132">
        <f t="shared" si="0"/>
        <v>2844.2440000000001</v>
      </c>
      <c r="S17" s="143"/>
      <c r="T17" s="203">
        <f>Лист2!K19</f>
        <v>17</v>
      </c>
      <c r="U17" s="142" t="str">
        <f>Лист2!L19</f>
        <v>25 (2,8)</v>
      </c>
      <c r="V17" s="145">
        <v>2.12</v>
      </c>
      <c r="W17" s="174">
        <f>V17*Y14</f>
        <v>158.57599999999999</v>
      </c>
      <c r="X17" s="139">
        <v>5</v>
      </c>
      <c r="Y17" s="130">
        <f>Коеф!Z17+1.8</f>
        <v>74.8</v>
      </c>
      <c r="Z17" s="143"/>
      <c r="AA17" s="142" t="s">
        <v>175</v>
      </c>
      <c r="AB17" s="145">
        <f>Коеф!AC17</f>
        <v>2.2599999999999998</v>
      </c>
      <c r="AC17" s="176">
        <f>AE18*AB17</f>
        <v>178.08799999999997</v>
      </c>
      <c r="AD17" s="129">
        <v>2</v>
      </c>
      <c r="AE17" s="177">
        <f>Коеф!AF17+1.8</f>
        <v>78.8</v>
      </c>
      <c r="AF17" s="132"/>
      <c r="AL17" s="106">
        <v>13</v>
      </c>
      <c r="AM17" s="106" t="s">
        <v>305</v>
      </c>
      <c r="AN17" s="107">
        <f>Коеф!AC42</f>
        <v>30.8</v>
      </c>
      <c r="AO17" s="361"/>
      <c r="AP17" s="108">
        <v>2335</v>
      </c>
      <c r="AQ17" s="128"/>
      <c r="AR17" s="128"/>
      <c r="AS17" s="128"/>
      <c r="AT17" s="106">
        <v>7</v>
      </c>
      <c r="AU17" s="106" t="s">
        <v>157</v>
      </c>
      <c r="AV17" s="106">
        <v>11.75</v>
      </c>
      <c r="AW17" s="108">
        <f t="shared" si="18"/>
        <v>171.6</v>
      </c>
      <c r="AX17" s="315">
        <f>Лист1!N17+1.8</f>
        <v>85.8</v>
      </c>
      <c r="AY17" s="113">
        <v>2</v>
      </c>
      <c r="AZ17" s="220"/>
      <c r="BA17" s="220"/>
      <c r="BB17" s="115"/>
      <c r="BC17" s="112"/>
      <c r="BD17" s="112"/>
      <c r="BE17" s="112"/>
      <c r="BF17" s="112"/>
      <c r="BG17" s="103"/>
      <c r="BJ17" s="268">
        <v>15</v>
      </c>
      <c r="BK17" s="268" t="s">
        <v>21</v>
      </c>
      <c r="BL17" s="272">
        <v>78</v>
      </c>
      <c r="BM17" s="281"/>
      <c r="BN17" s="273"/>
      <c r="BO17" s="268">
        <v>15</v>
      </c>
      <c r="BP17" s="268" t="s">
        <v>70</v>
      </c>
      <c r="BQ17" s="272">
        <v>74</v>
      </c>
      <c r="BR17" s="271"/>
      <c r="BS17" s="271"/>
      <c r="BT17" s="268">
        <v>15</v>
      </c>
      <c r="BU17" s="268" t="s">
        <v>432</v>
      </c>
      <c r="BV17" s="272">
        <v>122</v>
      </c>
      <c r="BW17" s="271"/>
      <c r="BX17" s="271"/>
      <c r="BY17" s="103"/>
      <c r="BZ17" s="268">
        <v>3</v>
      </c>
      <c r="CA17" s="268" t="s">
        <v>689</v>
      </c>
      <c r="CB17" s="268">
        <v>122</v>
      </c>
      <c r="CC17" s="281"/>
      <c r="CG17" s="268">
        <f t="shared" si="2"/>
        <v>16</v>
      </c>
      <c r="CH17" s="268" t="str">
        <f t="shared" si="3"/>
        <v>30х20х1,5</v>
      </c>
      <c r="CI17" s="272">
        <f t="shared" si="4"/>
        <v>95</v>
      </c>
      <c r="CJ17" s="268">
        <v>6</v>
      </c>
      <c r="CK17" s="452"/>
      <c r="CL17" s="268">
        <v>16</v>
      </c>
      <c r="CM17" s="268" t="str">
        <f t="shared" si="5"/>
        <v>20х20х1,7</v>
      </c>
      <c r="CN17" s="268">
        <f t="shared" si="6"/>
        <v>79</v>
      </c>
      <c r="CO17" s="268">
        <v>6</v>
      </c>
      <c r="CP17" s="452"/>
      <c r="CQ17" s="280">
        <v>16</v>
      </c>
      <c r="CR17" s="279" t="str">
        <f>Лист2!L18</f>
        <v>25 (2,5)</v>
      </c>
      <c r="CS17" s="279">
        <f t="shared" si="7"/>
        <v>145</v>
      </c>
      <c r="CT17" s="268">
        <v>6</v>
      </c>
      <c r="CU17" s="452"/>
      <c r="CV17" s="328">
        <v>14</v>
      </c>
      <c r="CW17" s="534" t="str">
        <f>Лист1!C18</f>
        <v>1,4*1000*2000</v>
      </c>
      <c r="CX17" s="535"/>
      <c r="CY17" s="329">
        <f>Лист1!D18</f>
        <v>22.44</v>
      </c>
      <c r="CZ17" s="536" t="str">
        <f>Лист1!E18</f>
        <v>г/к</v>
      </c>
      <c r="DA17" s="330">
        <f>Каракол!AP18</f>
        <v>1770</v>
      </c>
      <c r="DB17" s="330">
        <f t="shared" si="16"/>
        <v>78.877005347593581</v>
      </c>
      <c r="DF17" s="214">
        <v>14</v>
      </c>
      <c r="DG17" s="214" t="s">
        <v>474</v>
      </c>
      <c r="DH17" s="495" t="s">
        <v>475</v>
      </c>
      <c r="DI17" s="495"/>
      <c r="DJ17" s="213">
        <f t="shared" ref="DJ17:DK19" si="19">BD36</f>
        <v>86.8</v>
      </c>
      <c r="DK17" s="214">
        <f t="shared" si="19"/>
        <v>0.18</v>
      </c>
      <c r="DL17" s="117"/>
      <c r="DM17" s="251"/>
      <c r="DN17" s="137">
        <v>15</v>
      </c>
      <c r="DO17" s="137" t="s">
        <v>594</v>
      </c>
      <c r="DP17" s="137">
        <v>74</v>
      </c>
      <c r="DQ17" s="231">
        <f t="shared" ref="DQ17:DQ26" si="20">AP57</f>
        <v>6793.2</v>
      </c>
      <c r="DR17" s="231">
        <f t="shared" ref="DR17:DR26" si="21">AQ57</f>
        <v>91.8</v>
      </c>
      <c r="DS17" s="117"/>
      <c r="DT17" s="117"/>
      <c r="DU17" s="137">
        <v>15</v>
      </c>
      <c r="DV17" s="230" t="s">
        <v>213</v>
      </c>
      <c r="DW17" s="231">
        <f t="shared" si="15"/>
        <v>84.8</v>
      </c>
      <c r="DX17" s="254"/>
      <c r="DY17" s="254"/>
      <c r="DZ17" s="214" t="str">
        <f t="shared" si="11"/>
        <v>Полимер 8019 Рул 0,4*1250 мат.</v>
      </c>
    </row>
    <row r="18" spans="1:130" ht="19.05" customHeight="1" x14ac:dyDescent="0.45">
      <c r="A18" s="105">
        <f>Лист2!A20</f>
        <v>18</v>
      </c>
      <c r="B18" s="127" t="str">
        <f>Лист2!B20</f>
        <v>30х20х2,0</v>
      </c>
      <c r="C18" s="183">
        <v>1.39</v>
      </c>
      <c r="D18" s="146">
        <f>C18*F47</f>
        <v>109.53199999999998</v>
      </c>
      <c r="E18" s="132"/>
      <c r="F18" s="132"/>
      <c r="G18" s="203">
        <f>Лист2!F20</f>
        <v>18</v>
      </c>
      <c r="H18" s="144" t="str">
        <f>Лист2!G20</f>
        <v>20х20х2,0</v>
      </c>
      <c r="I18" s="183">
        <v>1.08</v>
      </c>
      <c r="J18" s="146">
        <f t="shared" si="17"/>
        <v>85.103999999999999</v>
      </c>
      <c r="K18" s="143"/>
      <c r="L18" s="143"/>
      <c r="M18" s="132"/>
      <c r="N18" s="144" t="s">
        <v>365</v>
      </c>
      <c r="O18" s="183">
        <v>25.7</v>
      </c>
      <c r="P18" s="121">
        <f>Коеф!Q18+1.8</f>
        <v>131.80000000000001</v>
      </c>
      <c r="Q18" s="132">
        <f t="shared" si="0"/>
        <v>3387.26</v>
      </c>
      <c r="S18" s="143"/>
      <c r="T18" s="203">
        <f>Лист2!K20</f>
        <v>18</v>
      </c>
      <c r="U18" s="142" t="str">
        <f>Лист2!L20</f>
        <v>25 (3,0)</v>
      </c>
      <c r="V18" s="145">
        <v>2.2599999999999998</v>
      </c>
      <c r="W18" s="174">
        <f>V18*Y15</f>
        <v>169.04799999999997</v>
      </c>
      <c r="X18" s="147"/>
      <c r="Y18" s="105"/>
      <c r="Z18" s="143"/>
      <c r="AA18" s="142" t="s">
        <v>179</v>
      </c>
      <c r="AB18" s="145">
        <f>Коеф!AC18</f>
        <v>2.95</v>
      </c>
      <c r="AC18" s="176">
        <f>AB18*AE18</f>
        <v>232.46</v>
      </c>
      <c r="AD18" s="129">
        <v>2</v>
      </c>
      <c r="AE18" s="177">
        <f>Коеф!AF18+1.8</f>
        <v>78.8</v>
      </c>
      <c r="AF18" s="132"/>
      <c r="AL18" s="137">
        <v>14</v>
      </c>
      <c r="AM18" s="309" t="s">
        <v>302</v>
      </c>
      <c r="AN18" s="310">
        <f>Коеф!AC43</f>
        <v>22.44</v>
      </c>
      <c r="AO18" s="518" t="s">
        <v>107</v>
      </c>
      <c r="AP18" s="311">
        <v>1770</v>
      </c>
      <c r="AQ18" s="128"/>
      <c r="AR18" s="128"/>
      <c r="AS18" s="128"/>
      <c r="AT18" s="106">
        <v>8</v>
      </c>
      <c r="AU18" s="106" t="s">
        <v>158</v>
      </c>
      <c r="AV18" s="106">
        <v>11.75</v>
      </c>
      <c r="AW18" s="108">
        <f t="shared" si="18"/>
        <v>211.92600000000002</v>
      </c>
      <c r="AX18" s="315">
        <f>Лист1!N18+1.8</f>
        <v>85.8</v>
      </c>
      <c r="AY18" s="106">
        <v>2.4700000000000002</v>
      </c>
      <c r="AZ18" s="220"/>
      <c r="BA18" s="248"/>
      <c r="BB18" s="115"/>
      <c r="BC18" s="112"/>
      <c r="BD18" s="112"/>
      <c r="BE18" s="112"/>
      <c r="BF18" s="112"/>
      <c r="BG18" s="103"/>
      <c r="BJ18" s="268">
        <v>16</v>
      </c>
      <c r="BK18" s="268" t="s">
        <v>22</v>
      </c>
      <c r="BL18" s="272">
        <v>95</v>
      </c>
      <c r="BM18" s="281"/>
      <c r="BN18" s="273"/>
      <c r="BO18" s="268">
        <v>16</v>
      </c>
      <c r="BP18" s="268" t="s">
        <v>625</v>
      </c>
      <c r="BQ18" s="272">
        <v>79</v>
      </c>
      <c r="BR18" s="271"/>
      <c r="BS18" s="271"/>
      <c r="BT18" s="268">
        <v>16</v>
      </c>
      <c r="BU18" s="268" t="s">
        <v>507</v>
      </c>
      <c r="BV18" s="272">
        <v>145</v>
      </c>
      <c r="BW18" s="271"/>
      <c r="BX18" s="271"/>
      <c r="BY18" s="103"/>
      <c r="BZ18" s="268">
        <v>4</v>
      </c>
      <c r="CA18" s="268" t="s">
        <v>690</v>
      </c>
      <c r="CB18" s="268">
        <v>157</v>
      </c>
      <c r="CC18" s="281"/>
      <c r="CG18" s="268">
        <f t="shared" si="2"/>
        <v>17</v>
      </c>
      <c r="CH18" s="268" t="str">
        <f t="shared" si="3"/>
        <v>30х20х1,8</v>
      </c>
      <c r="CI18" s="272">
        <f t="shared" si="4"/>
        <v>106</v>
      </c>
      <c r="CJ18" s="268">
        <v>6</v>
      </c>
      <c r="CK18" s="452"/>
      <c r="CL18" s="268">
        <v>17</v>
      </c>
      <c r="CM18" s="268" t="str">
        <f t="shared" si="5"/>
        <v>20х20х1,8</v>
      </c>
      <c r="CN18" s="268">
        <f t="shared" si="6"/>
        <v>82</v>
      </c>
      <c r="CO18" s="268">
        <v>6</v>
      </c>
      <c r="CP18" s="452"/>
      <c r="CQ18" s="268">
        <v>17</v>
      </c>
      <c r="CR18" s="279" t="str">
        <f>Лист2!L19</f>
        <v>25 (2,8)</v>
      </c>
      <c r="CS18" s="279">
        <f t="shared" si="7"/>
        <v>159</v>
      </c>
      <c r="CT18" s="268">
        <v>6</v>
      </c>
      <c r="CU18" s="452"/>
      <c r="CV18" s="328">
        <v>15</v>
      </c>
      <c r="CW18" s="534" t="str">
        <f>Лист1!C19</f>
        <v>1,5*1000*2000</v>
      </c>
      <c r="CX18" s="535"/>
      <c r="CY18" s="329">
        <f>Лист1!D19</f>
        <v>25.43</v>
      </c>
      <c r="CZ18" s="537"/>
      <c r="DA18" s="330">
        <f>Каракол!AP19</f>
        <v>2005</v>
      </c>
      <c r="DB18" s="330">
        <f>DA18/CY18</f>
        <v>78.843885174990163</v>
      </c>
      <c r="DF18" s="258">
        <v>15</v>
      </c>
      <c r="DG18" s="258" t="s">
        <v>428</v>
      </c>
      <c r="DH18" s="475" t="s">
        <v>236</v>
      </c>
      <c r="DI18" s="476"/>
      <c r="DJ18" s="213">
        <f t="shared" si="19"/>
        <v>85.8</v>
      </c>
      <c r="DK18" s="214">
        <f t="shared" si="19"/>
        <v>0.26</v>
      </c>
      <c r="DL18" s="117"/>
      <c r="DM18" s="117"/>
      <c r="DN18" s="137">
        <v>16</v>
      </c>
      <c r="DO18" s="137" t="s">
        <v>595</v>
      </c>
      <c r="DP18" s="137">
        <v>290</v>
      </c>
      <c r="DQ18" s="231">
        <f t="shared" si="20"/>
        <v>26622</v>
      </c>
      <c r="DR18" s="231">
        <f t="shared" si="21"/>
        <v>91.8</v>
      </c>
      <c r="DS18" s="117"/>
      <c r="DT18" s="117"/>
      <c r="DU18" s="214" t="s">
        <v>0</v>
      </c>
      <c r="DV18" s="479" t="s">
        <v>257</v>
      </c>
      <c r="DW18" s="476"/>
      <c r="DX18" s="254"/>
      <c r="DY18" s="254"/>
      <c r="DZ18" s="214" t="str">
        <f t="shared" si="11"/>
        <v>Полимер 7024 Рул 0,4*1250 мат.</v>
      </c>
    </row>
    <row r="19" spans="1:130" ht="19.05" customHeight="1" x14ac:dyDescent="0.45">
      <c r="A19" s="105">
        <f>Лист2!A21</f>
        <v>19</v>
      </c>
      <c r="B19" s="323" t="str">
        <f>Лист2!B21</f>
        <v>40х10х1,0</v>
      </c>
      <c r="C19" s="317">
        <v>0.74</v>
      </c>
      <c r="D19" s="146">
        <f>C19*F10</f>
        <v>75.331999999999994</v>
      </c>
      <c r="E19" s="132"/>
      <c r="F19" s="141"/>
      <c r="G19" s="203">
        <f>Лист2!F21</f>
        <v>19</v>
      </c>
      <c r="H19" s="144" t="str">
        <f>Лист2!G21</f>
        <v>25х25х0,8</v>
      </c>
      <c r="I19" s="183">
        <v>0.6</v>
      </c>
      <c r="J19" s="146">
        <f>I19*F39</f>
        <v>55.68</v>
      </c>
      <c r="K19" s="143"/>
      <c r="L19" s="143"/>
      <c r="M19" s="132"/>
      <c r="N19" s="144" t="s">
        <v>478</v>
      </c>
      <c r="O19" s="183">
        <v>36.549999999999997</v>
      </c>
      <c r="P19" s="121">
        <f>Коеф!Q19+1.8</f>
        <v>134.80000000000001</v>
      </c>
      <c r="Q19" s="132">
        <f t="shared" si="0"/>
        <v>4926.9399999999996</v>
      </c>
      <c r="S19" s="143"/>
      <c r="T19" s="203">
        <f>Лист2!K21</f>
        <v>19</v>
      </c>
      <c r="U19" s="142" t="str">
        <f>Лист2!L21</f>
        <v>25 (3,2)</v>
      </c>
      <c r="V19" s="145">
        <v>2.39</v>
      </c>
      <c r="W19" s="174">
        <f>V19*Y15</f>
        <v>178.77199999999999</v>
      </c>
      <c r="X19" s="147"/>
      <c r="Y19" s="105"/>
      <c r="Z19" s="143"/>
      <c r="AA19" s="142" t="s">
        <v>110</v>
      </c>
      <c r="AB19" s="145">
        <f>Коеф!AC19</f>
        <v>1.1599999999999999</v>
      </c>
      <c r="AC19" s="176">
        <f>AB19*AE13</f>
        <v>87.927999999999997</v>
      </c>
      <c r="AF19" s="132"/>
      <c r="AL19" s="137">
        <v>15</v>
      </c>
      <c r="AM19" s="309" t="s">
        <v>303</v>
      </c>
      <c r="AN19" s="310">
        <f>Коеф!AC44</f>
        <v>25.43</v>
      </c>
      <c r="AO19" s="519"/>
      <c r="AP19" s="311">
        <v>2005</v>
      </c>
      <c r="AQ19" s="128"/>
      <c r="AR19" s="128"/>
      <c r="AS19" s="128"/>
      <c r="AT19" s="106">
        <v>9</v>
      </c>
      <c r="AU19" s="106" t="s">
        <v>159</v>
      </c>
      <c r="AV19" s="106">
        <v>11.75</v>
      </c>
      <c r="AW19" s="108">
        <f t="shared" si="18"/>
        <v>255.684</v>
      </c>
      <c r="AX19" s="315">
        <f>Лист1!N19+1.8</f>
        <v>85.8</v>
      </c>
      <c r="AY19" s="106">
        <v>2.98</v>
      </c>
      <c r="AZ19" s="220"/>
      <c r="BA19" s="423"/>
      <c r="BB19" s="423"/>
      <c r="BC19" s="423"/>
      <c r="BD19" s="423"/>
      <c r="BE19" s="423"/>
      <c r="BF19" s="423"/>
      <c r="BG19" s="103"/>
      <c r="BJ19" s="268">
        <v>17</v>
      </c>
      <c r="BK19" s="268" t="s">
        <v>23</v>
      </c>
      <c r="BL19" s="272">
        <v>106</v>
      </c>
      <c r="BM19" s="281"/>
      <c r="BN19" s="273"/>
      <c r="BO19" s="268">
        <v>17</v>
      </c>
      <c r="BP19" s="268" t="s">
        <v>71</v>
      </c>
      <c r="BQ19" s="272">
        <v>82</v>
      </c>
      <c r="BR19" s="271"/>
      <c r="BS19" s="271"/>
      <c r="BT19" s="268">
        <v>17</v>
      </c>
      <c r="BU19" s="268" t="s">
        <v>492</v>
      </c>
      <c r="BV19" s="272">
        <v>159</v>
      </c>
      <c r="BW19" s="271"/>
      <c r="BX19" s="271"/>
      <c r="BY19" s="117"/>
      <c r="BZ19" s="268">
        <v>5</v>
      </c>
      <c r="CA19" s="268" t="s">
        <v>691</v>
      </c>
      <c r="CB19" s="268">
        <v>178</v>
      </c>
      <c r="CC19" s="281"/>
      <c r="CG19" s="268">
        <f t="shared" si="2"/>
        <v>18</v>
      </c>
      <c r="CH19" s="268" t="str">
        <f t="shared" si="3"/>
        <v>30х20х2,0</v>
      </c>
      <c r="CI19" s="272">
        <f t="shared" si="4"/>
        <v>110</v>
      </c>
      <c r="CJ19" s="268">
        <v>6</v>
      </c>
      <c r="CK19" s="452"/>
      <c r="CL19" s="268">
        <v>18</v>
      </c>
      <c r="CM19" s="268" t="str">
        <f t="shared" si="5"/>
        <v>20х20х2,0</v>
      </c>
      <c r="CN19" s="268">
        <f t="shared" si="6"/>
        <v>85</v>
      </c>
      <c r="CO19" s="268">
        <v>6</v>
      </c>
      <c r="CP19" s="452"/>
      <c r="CQ19" s="280">
        <v>18</v>
      </c>
      <c r="CR19" s="279" t="str">
        <f>Лист2!L20</f>
        <v>25 (3,0)</v>
      </c>
      <c r="CS19" s="279">
        <f t="shared" si="7"/>
        <v>169</v>
      </c>
      <c r="CT19" s="268">
        <v>6</v>
      </c>
      <c r="CU19" s="432"/>
      <c r="CV19" s="328">
        <v>16</v>
      </c>
      <c r="CW19" s="534" t="str">
        <f>Лист1!C20</f>
        <v>1,8*1000*2000</v>
      </c>
      <c r="CX19" s="535"/>
      <c r="CY19" s="329">
        <f>Лист1!D20</f>
        <v>29.89</v>
      </c>
      <c r="CZ19" s="537"/>
      <c r="DA19" s="330">
        <f>Каракол!AP20</f>
        <v>2205</v>
      </c>
      <c r="DB19" s="330">
        <f t="shared" si="16"/>
        <v>73.770491803278688</v>
      </c>
      <c r="DF19" s="214">
        <v>16</v>
      </c>
      <c r="DG19" s="214" t="s">
        <v>429</v>
      </c>
      <c r="DH19" s="475" t="s">
        <v>236</v>
      </c>
      <c r="DI19" s="476"/>
      <c r="DJ19" s="213">
        <f t="shared" si="19"/>
        <v>85.8</v>
      </c>
      <c r="DK19" s="214">
        <f t="shared" si="19"/>
        <v>0.26</v>
      </c>
      <c r="DL19" s="117"/>
      <c r="DM19" s="117"/>
      <c r="DN19" s="137">
        <v>17</v>
      </c>
      <c r="DO19" s="137" t="s">
        <v>596</v>
      </c>
      <c r="DP19" s="137">
        <v>360</v>
      </c>
      <c r="DQ19" s="231">
        <f t="shared" si="20"/>
        <v>33048</v>
      </c>
      <c r="DR19" s="231">
        <f t="shared" si="21"/>
        <v>91.8</v>
      </c>
      <c r="DS19" s="117"/>
      <c r="DT19" s="117"/>
      <c r="DU19" s="137">
        <v>1</v>
      </c>
      <c r="DV19" s="339" t="s">
        <v>270</v>
      </c>
      <c r="DW19" s="231">
        <f>CB107</f>
        <v>91.8</v>
      </c>
      <c r="DX19" s="254"/>
      <c r="DY19" s="254"/>
      <c r="DZ19" s="214" t="str">
        <f t="shared" si="11"/>
        <v>Полимер 8017 Рул 0,4*1250 мат.</v>
      </c>
    </row>
    <row r="20" spans="1:130" ht="19.05" customHeight="1" x14ac:dyDescent="0.45">
      <c r="A20" s="105">
        <f>Лист2!A22</f>
        <v>20</v>
      </c>
      <c r="B20" s="323" t="str">
        <f>Лист2!B22</f>
        <v>40х10х1,2</v>
      </c>
      <c r="C20" s="317">
        <v>0.88</v>
      </c>
      <c r="D20" s="146">
        <f>C20*F11</f>
        <v>89.584000000000003</v>
      </c>
      <c r="E20" s="132"/>
      <c r="F20" s="141"/>
      <c r="G20" s="203">
        <f>Лист2!F22</f>
        <v>20</v>
      </c>
      <c r="H20" s="144" t="str">
        <f>Лист2!G22</f>
        <v>25х25х1,0</v>
      </c>
      <c r="I20" s="183">
        <v>0.74</v>
      </c>
      <c r="J20" s="146">
        <f>I20*F41</f>
        <v>64.971999999999994</v>
      </c>
      <c r="K20" s="118"/>
      <c r="L20" s="118"/>
      <c r="M20" s="132"/>
      <c r="N20" s="144" t="s">
        <v>570</v>
      </c>
      <c r="O20" s="183">
        <v>56.88</v>
      </c>
      <c r="P20" s="121">
        <f>Коеф!Q20+1.8</f>
        <v>134.80000000000001</v>
      </c>
      <c r="Q20" s="132">
        <f t="shared" si="0"/>
        <v>7667.4240000000009</v>
      </c>
      <c r="S20" s="143"/>
      <c r="T20" s="203">
        <f>Лист2!K22</f>
        <v>20</v>
      </c>
      <c r="U20" s="142" t="str">
        <f>Лист2!L22</f>
        <v>32(1,2)/ДН 42 (1,2)</v>
      </c>
      <c r="V20" s="145">
        <v>1.21</v>
      </c>
      <c r="W20" s="174">
        <f>V20*Y7</f>
        <v>105.02799999999999</v>
      </c>
      <c r="X20" s="105"/>
      <c r="Y20" s="105"/>
      <c r="Z20" s="143"/>
      <c r="AA20" s="142" t="s">
        <v>111</v>
      </c>
      <c r="AB20" s="145">
        <f>Коеф!AC20</f>
        <v>1.51</v>
      </c>
      <c r="AC20" s="176">
        <f>AB20*AE13</f>
        <v>114.458</v>
      </c>
      <c r="AF20" s="132"/>
      <c r="AL20" s="137">
        <v>16</v>
      </c>
      <c r="AM20" s="309" t="s">
        <v>304</v>
      </c>
      <c r="AN20" s="310">
        <f>Коеф!AC45</f>
        <v>29.89</v>
      </c>
      <c r="AO20" s="519"/>
      <c r="AP20" s="311">
        <v>2205</v>
      </c>
      <c r="AQ20" s="128"/>
      <c r="AR20" s="128"/>
      <c r="AS20" s="128"/>
      <c r="AT20" s="106">
        <v>10</v>
      </c>
      <c r="AU20" s="106" t="s">
        <v>161</v>
      </c>
      <c r="AV20" s="106">
        <v>11.75</v>
      </c>
      <c r="AW20" s="108">
        <f t="shared" si="18"/>
        <v>330.33</v>
      </c>
      <c r="AX20" s="315">
        <f>Лист1!N20+1.8</f>
        <v>85.8</v>
      </c>
      <c r="AY20" s="106">
        <v>3.85</v>
      </c>
      <c r="AZ20" s="220"/>
      <c r="BA20" s="423"/>
      <c r="BB20" s="423"/>
      <c r="BC20" s="423"/>
      <c r="BD20" s="423"/>
      <c r="BE20" s="423"/>
      <c r="BF20" s="423"/>
      <c r="BG20" s="103"/>
      <c r="BJ20" s="268">
        <v>18</v>
      </c>
      <c r="BK20" s="268" t="s">
        <v>24</v>
      </c>
      <c r="BL20" s="272">
        <v>110</v>
      </c>
      <c r="BM20" s="281"/>
      <c r="BN20" s="273"/>
      <c r="BO20" s="268">
        <v>18</v>
      </c>
      <c r="BP20" s="268" t="s">
        <v>72</v>
      </c>
      <c r="BQ20" s="272">
        <v>85</v>
      </c>
      <c r="BR20" s="271"/>
      <c r="BS20" s="271"/>
      <c r="BT20" s="268">
        <v>18</v>
      </c>
      <c r="BU20" s="268" t="s">
        <v>762</v>
      </c>
      <c r="BV20" s="272">
        <v>169</v>
      </c>
      <c r="BW20" s="271"/>
      <c r="BX20" s="271"/>
      <c r="BY20" s="117"/>
      <c r="BZ20" s="268">
        <v>6</v>
      </c>
      <c r="CA20" s="268" t="s">
        <v>692</v>
      </c>
      <c r="CB20" s="268">
        <v>233</v>
      </c>
      <c r="CC20" s="281"/>
      <c r="CG20" s="268">
        <f t="shared" si="2"/>
        <v>19</v>
      </c>
      <c r="CH20" s="268" t="str">
        <f t="shared" si="3"/>
        <v>40х10х1,0</v>
      </c>
      <c r="CI20" s="272">
        <f t="shared" si="4"/>
        <v>72</v>
      </c>
      <c r="CJ20" s="268">
        <v>6</v>
      </c>
      <c r="CK20" s="452"/>
      <c r="CL20" s="268">
        <v>19</v>
      </c>
      <c r="CM20" s="268" t="str">
        <f t="shared" si="5"/>
        <v>25х25х0,8</v>
      </c>
      <c r="CN20" s="268">
        <f t="shared" si="6"/>
        <v>56</v>
      </c>
      <c r="CO20" s="268">
        <v>6</v>
      </c>
      <c r="CP20" s="452"/>
      <c r="CQ20" s="280">
        <v>19</v>
      </c>
      <c r="CR20" s="279" t="str">
        <f>Лист2!L21</f>
        <v>25 (3,2)</v>
      </c>
      <c r="CS20" s="279">
        <f t="shared" si="7"/>
        <v>179</v>
      </c>
      <c r="CT20" s="268">
        <v>6</v>
      </c>
      <c r="CU20" s="431" t="s">
        <v>345</v>
      </c>
      <c r="CV20" s="328">
        <v>17</v>
      </c>
      <c r="CW20" s="534" t="str">
        <f>Лист1!C21</f>
        <v>1,9*1000*2000</v>
      </c>
      <c r="CX20" s="535"/>
      <c r="CY20" s="329">
        <f>Лист1!D21</f>
        <v>30.58</v>
      </c>
      <c r="CZ20" s="537"/>
      <c r="DA20" s="330">
        <f>Каракол!AP21</f>
        <v>2260</v>
      </c>
      <c r="DB20" s="330">
        <f t="shared" si="16"/>
        <v>73.904512753433622</v>
      </c>
      <c r="DF20" s="230">
        <v>17</v>
      </c>
      <c r="DG20" s="137" t="s">
        <v>200</v>
      </c>
      <c r="DH20" s="138">
        <f>Раб2!C19</f>
        <v>11.75</v>
      </c>
      <c r="DI20" s="259">
        <f>AW28</f>
        <v>55.055999999999997</v>
      </c>
      <c r="DJ20" s="259">
        <f>AX28</f>
        <v>88.8</v>
      </c>
      <c r="DK20" s="262">
        <f>AY28</f>
        <v>0.62</v>
      </c>
      <c r="DL20" s="251">
        <v>10</v>
      </c>
      <c r="DM20" s="117"/>
      <c r="DN20" s="137">
        <v>18</v>
      </c>
      <c r="DO20" s="137" t="s">
        <v>635</v>
      </c>
      <c r="DP20" s="137">
        <v>440</v>
      </c>
      <c r="DQ20" s="231">
        <f t="shared" si="20"/>
        <v>40392</v>
      </c>
      <c r="DR20" s="231">
        <f t="shared" si="21"/>
        <v>91.8</v>
      </c>
      <c r="DS20" s="117"/>
      <c r="DT20" s="117"/>
      <c r="DU20" s="137">
        <v>2</v>
      </c>
      <c r="DV20" s="340" t="s">
        <v>266</v>
      </c>
      <c r="DW20" s="231">
        <f>CB108</f>
        <v>89.8</v>
      </c>
      <c r="DX20" s="254"/>
      <c r="DY20" s="254"/>
      <c r="DZ20" s="214" t="str">
        <f t="shared" si="11"/>
        <v>Полимер 3005 Рул 0,45*1250 мат.</v>
      </c>
    </row>
    <row r="21" spans="1:130" ht="19.05" customHeight="1" x14ac:dyDescent="0.45">
      <c r="A21" s="105">
        <f>Лист2!A23</f>
        <v>21</v>
      </c>
      <c r="B21" s="323" t="str">
        <f>Лист2!B23</f>
        <v>40х10х1,5</v>
      </c>
      <c r="C21" s="317">
        <v>1.08</v>
      </c>
      <c r="D21" s="146">
        <f>C21*F12</f>
        <v>104.544</v>
      </c>
      <c r="E21" s="132"/>
      <c r="F21" s="141"/>
      <c r="G21" s="203">
        <f>Лист2!F23</f>
        <v>21</v>
      </c>
      <c r="H21" s="144" t="str">
        <f>Лист2!G23</f>
        <v>25х25х1,1</v>
      </c>
      <c r="I21" s="183">
        <v>0.81</v>
      </c>
      <c r="J21" s="146">
        <f>I21*F41</f>
        <v>71.118000000000009</v>
      </c>
      <c r="K21" s="118"/>
      <c r="L21" s="118"/>
      <c r="M21" s="132"/>
      <c r="N21" s="197" t="s">
        <v>366</v>
      </c>
      <c r="O21" s="198">
        <f>Раб2!F35</f>
        <v>0.85</v>
      </c>
      <c r="P21" s="199"/>
      <c r="Q21" s="200"/>
      <c r="R21" s="42"/>
      <c r="S21" s="143"/>
      <c r="T21" s="203">
        <f>Лист2!K23</f>
        <v>21</v>
      </c>
      <c r="U21" s="142" t="str">
        <f>Лист2!L23</f>
        <v>32 (1,5)/ДН 42 (1,5)</v>
      </c>
      <c r="V21" s="145">
        <v>1.51</v>
      </c>
      <c r="W21" s="174">
        <f>V21*Y9</f>
        <v>132.578</v>
      </c>
      <c r="X21" s="105"/>
      <c r="Y21" s="105"/>
      <c r="Z21" s="143"/>
      <c r="AA21" s="142" t="s">
        <v>112</v>
      </c>
      <c r="AB21" s="145">
        <f>Коеф!AC21</f>
        <v>2.12</v>
      </c>
      <c r="AC21" s="176">
        <f>AB21*AE14</f>
        <v>158.57599999999999</v>
      </c>
      <c r="AF21" s="132"/>
      <c r="AL21" s="137">
        <v>17</v>
      </c>
      <c r="AM21" s="309" t="s">
        <v>566</v>
      </c>
      <c r="AN21" s="310">
        <f>Коеф!AC46</f>
        <v>30.58</v>
      </c>
      <c r="AO21" s="519"/>
      <c r="AP21" s="311">
        <v>2260</v>
      </c>
      <c r="AQ21" s="128"/>
      <c r="AR21" s="128"/>
      <c r="AS21" s="128"/>
      <c r="AT21" s="106">
        <v>11</v>
      </c>
      <c r="AU21" s="106" t="s">
        <v>160</v>
      </c>
      <c r="AV21" s="106">
        <v>11.75</v>
      </c>
      <c r="AW21" s="108">
        <f t="shared" si="18"/>
        <v>414.41399999999999</v>
      </c>
      <c r="AX21" s="315">
        <f>Лист1!N21+1.8</f>
        <v>85.8</v>
      </c>
      <c r="AY21" s="106">
        <v>4.83</v>
      </c>
      <c r="AZ21" s="220"/>
      <c r="BA21" s="424" t="s">
        <v>801</v>
      </c>
      <c r="BB21" s="424"/>
      <c r="BC21" s="424"/>
      <c r="BD21" s="424"/>
      <c r="BE21" s="424"/>
      <c r="BF21" s="424"/>
      <c r="BG21" s="103"/>
      <c r="BJ21" s="268">
        <v>19</v>
      </c>
      <c r="BK21" s="268" t="s">
        <v>168</v>
      </c>
      <c r="BL21" s="272">
        <v>72</v>
      </c>
      <c r="BM21" s="281"/>
      <c r="BN21" s="273"/>
      <c r="BO21" s="268">
        <v>19</v>
      </c>
      <c r="BP21" s="268" t="s">
        <v>623</v>
      </c>
      <c r="BQ21" s="272">
        <v>56</v>
      </c>
      <c r="BR21" s="271"/>
      <c r="BS21" s="271"/>
      <c r="BT21" s="268">
        <v>19</v>
      </c>
      <c r="BU21" s="268" t="s">
        <v>838</v>
      </c>
      <c r="BV21" s="272">
        <v>179</v>
      </c>
      <c r="BW21" s="271"/>
      <c r="BX21" s="271"/>
      <c r="BY21" s="117"/>
      <c r="BZ21" s="268">
        <v>7</v>
      </c>
      <c r="CA21" s="268" t="s">
        <v>679</v>
      </c>
      <c r="CB21" s="268">
        <v>88</v>
      </c>
      <c r="CC21" s="281"/>
      <c r="CG21" s="268">
        <f t="shared" si="2"/>
        <v>20</v>
      </c>
      <c r="CH21" s="268" t="str">
        <f t="shared" si="3"/>
        <v>40х10х1,2</v>
      </c>
      <c r="CI21" s="272">
        <f t="shared" si="4"/>
        <v>82</v>
      </c>
      <c r="CJ21" s="268">
        <v>6</v>
      </c>
      <c r="CK21" s="452"/>
      <c r="CL21" s="268">
        <v>20</v>
      </c>
      <c r="CM21" s="268" t="str">
        <f t="shared" si="5"/>
        <v>25х25х1,0</v>
      </c>
      <c r="CN21" s="268">
        <f t="shared" si="6"/>
        <v>65</v>
      </c>
      <c r="CO21" s="268">
        <v>6</v>
      </c>
      <c r="CP21" s="452"/>
      <c r="CQ21" s="268">
        <v>20</v>
      </c>
      <c r="CR21" s="279" t="str">
        <f>Лист2!L22</f>
        <v>32(1,2)/ДН 42 (1,2)</v>
      </c>
      <c r="CS21" s="279">
        <f t="shared" si="7"/>
        <v>105</v>
      </c>
      <c r="CT21" s="268">
        <v>6</v>
      </c>
      <c r="CU21" s="452"/>
      <c r="CV21" s="328">
        <v>18</v>
      </c>
      <c r="CW21" s="534" t="str">
        <f>Лист1!C22</f>
        <v>2,0*1000*2000</v>
      </c>
      <c r="CX21" s="535"/>
      <c r="CY21" s="329">
        <f>Лист1!D22</f>
        <v>31.71</v>
      </c>
      <c r="CZ21" s="537"/>
      <c r="DA21" s="330">
        <f>Каракол!AP22</f>
        <v>2340</v>
      </c>
      <c r="DB21" s="330">
        <f t="shared" si="16"/>
        <v>73.793755912961203</v>
      </c>
      <c r="DF21" s="137">
        <v>18</v>
      </c>
      <c r="DG21" s="137" t="s">
        <v>201</v>
      </c>
      <c r="DH21" s="138">
        <f>Раб2!C20</f>
        <v>11.75</v>
      </c>
      <c r="DI21" s="259">
        <f t="shared" ref="DI21:DI29" si="22">AW29</f>
        <v>78.141999999999996</v>
      </c>
      <c r="DJ21" s="259">
        <f t="shared" ref="DJ21:DJ29" si="23">AX29</f>
        <v>87.8</v>
      </c>
      <c r="DK21" s="262">
        <f t="shared" ref="DK21:DK29" si="24">AY29</f>
        <v>0.89</v>
      </c>
      <c r="DL21" s="251">
        <v>10</v>
      </c>
      <c r="DM21" s="117"/>
      <c r="DN21" s="137">
        <v>19</v>
      </c>
      <c r="DO21" s="137" t="s">
        <v>707</v>
      </c>
      <c r="DP21" s="232">
        <v>24.39</v>
      </c>
      <c r="DQ21" s="231">
        <f t="shared" si="20"/>
        <v>2287.7820000000002</v>
      </c>
      <c r="DR21" s="231">
        <f t="shared" si="21"/>
        <v>93.8</v>
      </c>
      <c r="DS21" s="117"/>
      <c r="DT21" s="117"/>
      <c r="DU21" s="137">
        <v>3</v>
      </c>
      <c r="DV21" s="340" t="s">
        <v>267</v>
      </c>
      <c r="DW21" s="231">
        <f>CB109</f>
        <v>89.8</v>
      </c>
      <c r="DX21" s="254"/>
      <c r="DY21" s="254"/>
      <c r="DZ21" s="214" t="str">
        <f t="shared" si="11"/>
        <v>Полимер 6005 Рул 0,45*1250 мат.</v>
      </c>
    </row>
    <row r="22" spans="1:130" ht="19.05" customHeight="1" x14ac:dyDescent="0.45">
      <c r="A22" s="105">
        <f>Лист2!A24</f>
        <v>22</v>
      </c>
      <c r="B22" s="127" t="str">
        <f>Лист2!B24</f>
        <v>40х20х1,0</v>
      </c>
      <c r="C22" s="183">
        <v>0.9</v>
      </c>
      <c r="D22" s="146">
        <f>C22*F41</f>
        <v>79.02</v>
      </c>
      <c r="E22" s="132"/>
      <c r="F22" s="141"/>
      <c r="G22" s="203">
        <f>Лист2!F24</f>
        <v>22</v>
      </c>
      <c r="H22" s="144" t="str">
        <f>Лист2!G24</f>
        <v>25х25х1,2</v>
      </c>
      <c r="I22" s="183">
        <v>0.89900000000000002</v>
      </c>
      <c r="J22" s="146">
        <f>I22*F42</f>
        <v>78.033199999999994</v>
      </c>
      <c r="K22" s="118"/>
      <c r="L22" s="118"/>
      <c r="M22" s="132"/>
      <c r="N22" s="197" t="s">
        <v>367</v>
      </c>
      <c r="O22" s="198">
        <f>Раб2!F36</f>
        <v>1</v>
      </c>
      <c r="P22" s="199"/>
      <c r="Q22" s="200"/>
      <c r="R22" s="42"/>
      <c r="S22" s="143"/>
      <c r="T22" s="203">
        <f>Лист2!K24</f>
        <v>22</v>
      </c>
      <c r="U22" s="142" t="str">
        <f>Лист2!L24</f>
        <v>32 (1,8)/ДН 42 (1,8)</v>
      </c>
      <c r="V22" s="145">
        <v>1.8</v>
      </c>
      <c r="W22" s="174">
        <f>V22*Y11</f>
        <v>150.84</v>
      </c>
      <c r="X22" s="105"/>
      <c r="Y22" s="105"/>
      <c r="Z22" s="143"/>
      <c r="AA22" s="142" t="s">
        <v>113</v>
      </c>
      <c r="AB22" s="145">
        <f>Коеф!AC22</f>
        <v>2.52</v>
      </c>
      <c r="AC22" s="176">
        <f>AB22*AE14</f>
        <v>188.49599999999998</v>
      </c>
      <c r="AF22" s="132"/>
      <c r="AL22" s="137">
        <v>18</v>
      </c>
      <c r="AM22" s="309" t="s">
        <v>305</v>
      </c>
      <c r="AN22" s="310">
        <f>Коеф!AC47</f>
        <v>31.71</v>
      </c>
      <c r="AO22" s="519"/>
      <c r="AP22" s="311">
        <v>2340</v>
      </c>
      <c r="AQ22" s="128"/>
      <c r="AR22" s="128"/>
      <c r="AS22" s="128"/>
      <c r="AT22" s="106">
        <v>12</v>
      </c>
      <c r="AU22" s="106" t="s">
        <v>162</v>
      </c>
      <c r="AV22" s="106">
        <v>11.75</v>
      </c>
      <c r="AW22" s="108">
        <f t="shared" si="18"/>
        <v>541.39799999999991</v>
      </c>
      <c r="AX22" s="315">
        <f>Лист1!N22+1.8</f>
        <v>85.8</v>
      </c>
      <c r="AY22" s="106">
        <v>6.31</v>
      </c>
      <c r="AZ22" s="248"/>
      <c r="BA22" s="424"/>
      <c r="BB22" s="424"/>
      <c r="BC22" s="424"/>
      <c r="BD22" s="424"/>
      <c r="BE22" s="424"/>
      <c r="BF22" s="424"/>
      <c r="BG22" s="103"/>
      <c r="BJ22" s="268">
        <v>20</v>
      </c>
      <c r="BK22" s="268" t="s">
        <v>170</v>
      </c>
      <c r="BL22" s="272">
        <v>82</v>
      </c>
      <c r="BM22" s="281"/>
      <c r="BN22" s="273"/>
      <c r="BO22" s="268">
        <v>20</v>
      </c>
      <c r="BP22" s="268" t="s">
        <v>73</v>
      </c>
      <c r="BQ22" s="268">
        <v>65</v>
      </c>
      <c r="BR22" s="271"/>
      <c r="BS22" s="271"/>
      <c r="BT22" s="268">
        <v>20</v>
      </c>
      <c r="BU22" s="268" t="s">
        <v>531</v>
      </c>
      <c r="BV22" s="272">
        <v>105</v>
      </c>
      <c r="BW22" s="271"/>
      <c r="BX22" s="271"/>
      <c r="BY22" s="117"/>
      <c r="BZ22" s="268">
        <v>8</v>
      </c>
      <c r="CA22" s="268" t="s">
        <v>680</v>
      </c>
      <c r="CB22" s="268">
        <v>115</v>
      </c>
      <c r="CC22" s="281"/>
      <c r="CG22" s="268">
        <f t="shared" si="2"/>
        <v>21</v>
      </c>
      <c r="CH22" s="268" t="str">
        <f t="shared" si="3"/>
        <v>40х10х1,5</v>
      </c>
      <c r="CI22" s="272">
        <f t="shared" si="4"/>
        <v>95</v>
      </c>
      <c r="CJ22" s="268">
        <v>6</v>
      </c>
      <c r="CK22" s="452"/>
      <c r="CL22" s="268">
        <v>21</v>
      </c>
      <c r="CM22" s="268" t="str">
        <f t="shared" si="5"/>
        <v>25х25х1,1</v>
      </c>
      <c r="CN22" s="268">
        <f t="shared" si="6"/>
        <v>71</v>
      </c>
      <c r="CO22" s="268">
        <v>6</v>
      </c>
      <c r="CP22" s="452"/>
      <c r="CQ22" s="280">
        <v>21</v>
      </c>
      <c r="CR22" s="279" t="str">
        <f>Лист2!L23</f>
        <v>32 (1,5)/ДН 42 (1,5)</v>
      </c>
      <c r="CS22" s="279">
        <f t="shared" si="7"/>
        <v>133</v>
      </c>
      <c r="CT22" s="268">
        <v>6</v>
      </c>
      <c r="CU22" s="452"/>
      <c r="CV22" s="328">
        <v>19</v>
      </c>
      <c r="CW22" s="534" t="str">
        <f>Лист1!C23</f>
        <v>2,5*1000*2000</v>
      </c>
      <c r="CX22" s="535"/>
      <c r="CY22" s="329">
        <f>Лист1!D23</f>
        <v>39.81</v>
      </c>
      <c r="CZ22" s="537"/>
      <c r="DA22" s="330">
        <f>Каракол!AP23</f>
        <v>2940</v>
      </c>
      <c r="DB22" s="330">
        <f t="shared" si="16"/>
        <v>73.85079125847777</v>
      </c>
      <c r="DF22" s="138">
        <v>19</v>
      </c>
      <c r="DG22" s="137" t="s">
        <v>202</v>
      </c>
      <c r="DH22" s="138">
        <f>Раб2!C21</f>
        <v>11.75</v>
      </c>
      <c r="DI22" s="259">
        <f t="shared" si="22"/>
        <v>105.02799999999999</v>
      </c>
      <c r="DJ22" s="259">
        <f t="shared" si="23"/>
        <v>86.8</v>
      </c>
      <c r="DK22" s="262">
        <f t="shared" si="24"/>
        <v>1.21</v>
      </c>
      <c r="DL22" s="251">
        <v>10</v>
      </c>
      <c r="DM22" s="117"/>
      <c r="DN22" s="137">
        <v>20</v>
      </c>
      <c r="DO22" s="137" t="s">
        <v>813</v>
      </c>
      <c r="DP22" s="232">
        <v>29.51</v>
      </c>
      <c r="DQ22" s="231">
        <f t="shared" si="20"/>
        <v>2768.038</v>
      </c>
      <c r="DR22" s="231">
        <f t="shared" si="21"/>
        <v>93.8</v>
      </c>
      <c r="DS22" s="117"/>
      <c r="DT22" s="117"/>
      <c r="DU22" s="137">
        <v>4</v>
      </c>
      <c r="DV22" s="340" t="s">
        <v>268</v>
      </c>
      <c r="DW22" s="231">
        <f>CB110</f>
        <v>89.8</v>
      </c>
      <c r="DX22" s="254"/>
      <c r="DY22" s="254"/>
      <c r="DZ22" s="214" t="str">
        <f t="shared" si="11"/>
        <v>Полимер 7024 Рул 0,45*1250 мат.</v>
      </c>
    </row>
    <row r="23" spans="1:130" ht="19.05" customHeight="1" x14ac:dyDescent="0.45">
      <c r="A23" s="105">
        <f>Лист2!A25</f>
        <v>23</v>
      </c>
      <c r="B23" s="127" t="str">
        <f>Лист2!B25</f>
        <v>40х20х1,1</v>
      </c>
      <c r="C23" s="183">
        <v>0.98</v>
      </c>
      <c r="D23" s="146">
        <f>C23*F41</f>
        <v>86.043999999999997</v>
      </c>
      <c r="E23" s="132"/>
      <c r="F23" s="141"/>
      <c r="G23" s="203">
        <f>Лист2!F25</f>
        <v>23</v>
      </c>
      <c r="H23" s="144" t="str">
        <f>Лист2!G25</f>
        <v>25х25х1,4</v>
      </c>
      <c r="I23" s="183">
        <v>1.01</v>
      </c>
      <c r="J23" s="146">
        <f>I23*F43</f>
        <v>88.677999999999997</v>
      </c>
      <c r="K23" s="118"/>
      <c r="L23" s="118"/>
      <c r="M23" s="132"/>
      <c r="N23" s="197" t="s">
        <v>368</v>
      </c>
      <c r="O23" s="198">
        <f>Раб2!F38</f>
        <v>2</v>
      </c>
      <c r="P23" s="199"/>
      <c r="Q23" s="200"/>
      <c r="R23" s="42"/>
      <c r="S23" s="143"/>
      <c r="T23" s="203">
        <f>Лист2!K25</f>
        <v>23</v>
      </c>
      <c r="U23" s="142" t="str">
        <f>Лист2!L25</f>
        <v>32 (2,0)/ДН 42 (2,0)</v>
      </c>
      <c r="V23" s="145">
        <v>1.99</v>
      </c>
      <c r="W23" s="174">
        <f>V23*Y12</f>
        <v>156.81199999999998</v>
      </c>
      <c r="X23" s="105"/>
      <c r="Y23" s="105"/>
      <c r="Z23" s="143"/>
      <c r="AA23" s="142" t="s">
        <v>114</v>
      </c>
      <c r="AB23" s="145">
        <f>Коеф!AC23</f>
        <v>3.33</v>
      </c>
      <c r="AC23" s="176">
        <f>AB23*AE15</f>
        <v>249.084</v>
      </c>
      <c r="AF23" s="132"/>
      <c r="AL23" s="137">
        <v>19</v>
      </c>
      <c r="AM23" s="309" t="s">
        <v>306</v>
      </c>
      <c r="AN23" s="310">
        <f>Коеф!AC48</f>
        <v>39.81</v>
      </c>
      <c r="AO23" s="519"/>
      <c r="AP23" s="311">
        <v>2940</v>
      </c>
      <c r="AQ23" s="128"/>
      <c r="AR23" s="128"/>
      <c r="AS23" s="128"/>
      <c r="AT23" s="106">
        <v>13</v>
      </c>
      <c r="AU23" s="106" t="s">
        <v>214</v>
      </c>
      <c r="AV23" s="106">
        <v>11.75</v>
      </c>
      <c r="AW23" s="108">
        <f t="shared" si="18"/>
        <v>686.4</v>
      </c>
      <c r="AX23" s="315">
        <f>Лист1!N23+1.8</f>
        <v>85.8</v>
      </c>
      <c r="AY23" s="113">
        <v>8</v>
      </c>
      <c r="AZ23" s="220"/>
      <c r="BA23" s="425" t="s">
        <v>800</v>
      </c>
      <c r="BB23" s="425"/>
      <c r="BC23" s="425"/>
      <c r="BD23" s="425"/>
      <c r="BE23" s="425"/>
      <c r="BF23" s="425"/>
      <c r="BG23" s="103"/>
      <c r="BJ23" s="268">
        <v>21</v>
      </c>
      <c r="BK23" s="268" t="s">
        <v>506</v>
      </c>
      <c r="BL23" s="272">
        <v>95</v>
      </c>
      <c r="BM23" s="281"/>
      <c r="BN23" s="273"/>
      <c r="BO23" s="268">
        <v>21</v>
      </c>
      <c r="BP23" s="268" t="s">
        <v>512</v>
      </c>
      <c r="BQ23" s="268">
        <v>71</v>
      </c>
      <c r="BR23" s="271"/>
      <c r="BS23" s="271"/>
      <c r="BT23" s="268">
        <v>21</v>
      </c>
      <c r="BU23" s="268" t="s">
        <v>436</v>
      </c>
      <c r="BV23" s="272">
        <v>133</v>
      </c>
      <c r="BW23" s="271"/>
      <c r="BX23" s="271"/>
      <c r="BY23" s="117"/>
      <c r="BZ23" s="268">
        <v>9</v>
      </c>
      <c r="CA23" s="268" t="s">
        <v>681</v>
      </c>
      <c r="CB23" s="268">
        <v>159</v>
      </c>
      <c r="CC23" s="281"/>
      <c r="CG23" s="268">
        <f t="shared" si="2"/>
        <v>22</v>
      </c>
      <c r="CH23" s="268" t="str">
        <f t="shared" si="3"/>
        <v>40х20х1,0</v>
      </c>
      <c r="CI23" s="272">
        <f t="shared" si="4"/>
        <v>79</v>
      </c>
      <c r="CJ23" s="268">
        <v>6</v>
      </c>
      <c r="CK23" s="452"/>
      <c r="CL23" s="268">
        <v>22</v>
      </c>
      <c r="CM23" s="268" t="str">
        <f t="shared" si="5"/>
        <v>25х25х1,2</v>
      </c>
      <c r="CN23" s="268">
        <f t="shared" si="6"/>
        <v>78</v>
      </c>
      <c r="CO23" s="268">
        <v>6</v>
      </c>
      <c r="CP23" s="452"/>
      <c r="CQ23" s="268">
        <v>22</v>
      </c>
      <c r="CR23" s="279" t="str">
        <f>Лист2!L24</f>
        <v>32 (1,8)/ДН 42 (1,8)</v>
      </c>
      <c r="CS23" s="279">
        <f t="shared" si="7"/>
        <v>151</v>
      </c>
      <c r="CT23" s="268">
        <v>6</v>
      </c>
      <c r="CU23" s="452"/>
      <c r="CV23" s="328">
        <v>20</v>
      </c>
      <c r="CW23" s="534" t="str">
        <f>Лист1!C24</f>
        <v>2,8*1000*2000</v>
      </c>
      <c r="CX23" s="535"/>
      <c r="CY23" s="329">
        <f>Лист1!D24</f>
        <v>44.71</v>
      </c>
      <c r="CZ23" s="537"/>
      <c r="DA23" s="330">
        <f>Каракол!AP24</f>
        <v>3300</v>
      </c>
      <c r="DB23" s="330">
        <f t="shared" si="16"/>
        <v>73.808991277119205</v>
      </c>
      <c r="DF23" s="137">
        <v>20</v>
      </c>
      <c r="DG23" s="137" t="s">
        <v>203</v>
      </c>
      <c r="DH23" s="138">
        <f>Раб2!C22</f>
        <v>11.75</v>
      </c>
      <c r="DI23" s="259">
        <f t="shared" si="22"/>
        <v>137.14400000000001</v>
      </c>
      <c r="DJ23" s="259">
        <f t="shared" si="23"/>
        <v>86.8</v>
      </c>
      <c r="DK23" s="262">
        <f t="shared" si="24"/>
        <v>1.58</v>
      </c>
      <c r="DL23" s="251">
        <v>10</v>
      </c>
      <c r="DM23" s="117"/>
      <c r="DN23" s="137">
        <v>21</v>
      </c>
      <c r="DO23" s="137" t="s">
        <v>708</v>
      </c>
      <c r="DP23" s="232">
        <v>34.15</v>
      </c>
      <c r="DQ23" s="231">
        <f t="shared" si="20"/>
        <v>3203.27</v>
      </c>
      <c r="DR23" s="231">
        <f t="shared" si="21"/>
        <v>93.8</v>
      </c>
      <c r="DS23" s="254"/>
      <c r="DT23" s="254"/>
      <c r="DU23" s="137">
        <v>5</v>
      </c>
      <c r="DV23" s="340" t="s">
        <v>269</v>
      </c>
      <c r="DW23" s="231">
        <f>CB111</f>
        <v>89.8</v>
      </c>
      <c r="DX23" s="254"/>
      <c r="DY23" s="254"/>
      <c r="DZ23" s="214" t="str">
        <f t="shared" si="11"/>
        <v>Полимер 8017 Рул 0,45*1250 мат.</v>
      </c>
    </row>
    <row r="24" spans="1:130" ht="19.05" customHeight="1" x14ac:dyDescent="0.45">
      <c r="A24" s="105">
        <f>Лист2!A26</f>
        <v>24</v>
      </c>
      <c r="B24" s="127" t="str">
        <f>Лист2!B26</f>
        <v xml:space="preserve">40х20х1,2 </v>
      </c>
      <c r="C24" s="183">
        <v>1.07</v>
      </c>
      <c r="D24" s="146">
        <f>C24*F42</f>
        <v>92.876000000000005</v>
      </c>
      <c r="E24" s="143"/>
      <c r="F24" s="141"/>
      <c r="G24" s="203">
        <f>Лист2!F26</f>
        <v>24</v>
      </c>
      <c r="H24" s="144" t="str">
        <f>Лист2!G26</f>
        <v>25х25х1,5</v>
      </c>
      <c r="I24" s="183">
        <v>1.0820000000000001</v>
      </c>
      <c r="J24" s="146">
        <f>I24*F44</f>
        <v>94.999600000000001</v>
      </c>
      <c r="K24" s="118"/>
      <c r="L24" s="118"/>
      <c r="M24" s="132">
        <v>1</v>
      </c>
      <c r="N24" s="144" t="str">
        <f>Лист2!Q22</f>
        <v>Уг.25 (3,0)</v>
      </c>
      <c r="O24" s="183">
        <v>1.1950000000000001</v>
      </c>
      <c r="P24" s="109">
        <f>Лист2!S22+1.8</f>
        <v>87.8</v>
      </c>
      <c r="Q24" s="132">
        <f>O24*P24</f>
        <v>104.92100000000001</v>
      </c>
      <c r="S24" s="143"/>
      <c r="T24" s="203">
        <f>Лист2!K26</f>
        <v>24</v>
      </c>
      <c r="U24" s="142" t="str">
        <f>Лист2!L26</f>
        <v>32 (2,5)/ДН 42 (2,5)</v>
      </c>
      <c r="V24" s="145">
        <v>2.4500000000000002</v>
      </c>
      <c r="W24" s="174">
        <f>V24*Y13</f>
        <v>185.71</v>
      </c>
      <c r="X24" s="105"/>
      <c r="Y24" s="105"/>
      <c r="Z24" s="143"/>
      <c r="AA24" s="142" t="s">
        <v>115</v>
      </c>
      <c r="AB24" s="145">
        <f>Коеф!AC24</f>
        <v>4.22</v>
      </c>
      <c r="AC24" s="176">
        <f>AB24*AE15</f>
        <v>315.65599999999995</v>
      </c>
      <c r="AF24" s="132"/>
      <c r="AL24" s="137">
        <v>20</v>
      </c>
      <c r="AM24" s="309" t="s">
        <v>307</v>
      </c>
      <c r="AN24" s="310">
        <f>Коеф!AC49</f>
        <v>44.71</v>
      </c>
      <c r="AO24" s="519"/>
      <c r="AP24" s="311">
        <v>3300</v>
      </c>
      <c r="AQ24" s="128"/>
      <c r="AR24" s="128"/>
      <c r="AS24" s="128"/>
      <c r="AT24" s="362" t="s">
        <v>109</v>
      </c>
      <c r="AU24" s="384" t="s">
        <v>795</v>
      </c>
      <c r="AV24" s="384"/>
      <c r="AW24" s="384"/>
      <c r="AX24" s="384"/>
      <c r="AY24" s="384"/>
      <c r="AZ24" s="220"/>
      <c r="BA24" s="426"/>
      <c r="BB24" s="426"/>
      <c r="BC24" s="426"/>
      <c r="BD24" s="426"/>
      <c r="BE24" s="426"/>
      <c r="BF24" s="426"/>
      <c r="BG24" s="103"/>
      <c r="BJ24" s="268">
        <v>22</v>
      </c>
      <c r="BK24" s="268" t="s">
        <v>25</v>
      </c>
      <c r="BL24" s="272">
        <v>79</v>
      </c>
      <c r="BM24" s="281"/>
      <c r="BN24" s="273"/>
      <c r="BO24" s="268">
        <v>22</v>
      </c>
      <c r="BP24" s="268" t="s">
        <v>74</v>
      </c>
      <c r="BQ24" s="268">
        <v>78</v>
      </c>
      <c r="BR24" s="271"/>
      <c r="BS24" s="271"/>
      <c r="BT24" s="268">
        <v>22</v>
      </c>
      <c r="BU24" s="268" t="s">
        <v>434</v>
      </c>
      <c r="BV24" s="272">
        <v>151</v>
      </c>
      <c r="BW24" s="271"/>
      <c r="BX24" s="271"/>
      <c r="BY24" s="117"/>
      <c r="BZ24" s="268">
        <v>10</v>
      </c>
      <c r="CA24" s="268" t="s">
        <v>682</v>
      </c>
      <c r="CB24" s="268">
        <v>189</v>
      </c>
      <c r="CC24" s="281"/>
      <c r="CG24" s="268">
        <f t="shared" si="2"/>
        <v>23</v>
      </c>
      <c r="CH24" s="268" t="str">
        <f t="shared" si="3"/>
        <v>40х20х1,1</v>
      </c>
      <c r="CI24" s="272">
        <f t="shared" si="4"/>
        <v>86</v>
      </c>
      <c r="CJ24" s="268">
        <v>6</v>
      </c>
      <c r="CK24" s="452"/>
      <c r="CL24" s="268">
        <v>23</v>
      </c>
      <c r="CM24" s="268" t="str">
        <f t="shared" si="5"/>
        <v>25х25х1,4</v>
      </c>
      <c r="CN24" s="268">
        <f t="shared" si="6"/>
        <v>89</v>
      </c>
      <c r="CO24" s="268">
        <v>6</v>
      </c>
      <c r="CP24" s="452"/>
      <c r="CQ24" s="280">
        <v>23</v>
      </c>
      <c r="CR24" s="279" t="str">
        <f>Лист2!L25</f>
        <v>32 (2,0)/ДН 42 (2,0)</v>
      </c>
      <c r="CS24" s="279">
        <f t="shared" si="7"/>
        <v>157</v>
      </c>
      <c r="CT24" s="268">
        <v>6</v>
      </c>
      <c r="CU24" s="452"/>
      <c r="CV24" s="328">
        <v>21</v>
      </c>
      <c r="CW24" s="534" t="str">
        <f>Лист1!C25</f>
        <v>2,9*1000*2000</v>
      </c>
      <c r="CX24" s="535"/>
      <c r="CY24" s="329">
        <f>Лист1!D25</f>
        <v>45.99</v>
      </c>
      <c r="CZ24" s="537"/>
      <c r="DA24" s="330">
        <f>Каракол!AP25</f>
        <v>3395</v>
      </c>
      <c r="DB24" s="330">
        <f t="shared" si="16"/>
        <v>73.820395738203956</v>
      </c>
      <c r="DF24" s="230">
        <v>21</v>
      </c>
      <c r="DG24" s="137" t="s">
        <v>256</v>
      </c>
      <c r="DH24" s="138">
        <f>Раб2!C23</f>
        <v>11.75</v>
      </c>
      <c r="DI24" s="259">
        <f t="shared" si="22"/>
        <v>173.6</v>
      </c>
      <c r="DJ24" s="259">
        <f t="shared" si="23"/>
        <v>86.8</v>
      </c>
      <c r="DK24" s="262">
        <f t="shared" si="24"/>
        <v>2</v>
      </c>
      <c r="DL24" s="251">
        <v>10</v>
      </c>
      <c r="DM24" s="251"/>
      <c r="DN24" s="137">
        <v>22</v>
      </c>
      <c r="DO24" s="137" t="s">
        <v>709</v>
      </c>
      <c r="DP24" s="232">
        <v>39.33</v>
      </c>
      <c r="DQ24" s="231">
        <f t="shared" si="20"/>
        <v>3689.1539999999995</v>
      </c>
      <c r="DR24" s="231">
        <f t="shared" si="21"/>
        <v>93.8</v>
      </c>
      <c r="DS24" s="254"/>
      <c r="DT24" s="254"/>
      <c r="DU24" s="214" t="s">
        <v>0</v>
      </c>
      <c r="DV24" s="483" t="s">
        <v>449</v>
      </c>
      <c r="DW24" s="483"/>
      <c r="DX24" s="254"/>
      <c r="DY24" s="254"/>
      <c r="DZ24" s="214" t="str">
        <f t="shared" si="11"/>
        <v>Полимер 8019 Рул 0,45*1250 мат.</v>
      </c>
    </row>
    <row r="25" spans="1:130" ht="19.05" customHeight="1" x14ac:dyDescent="0.45">
      <c r="A25" s="105">
        <f>Лист2!A27</f>
        <v>25</v>
      </c>
      <c r="B25" s="127" t="str">
        <f>Лист2!B27</f>
        <v>40х20х1,4</v>
      </c>
      <c r="C25" s="183">
        <v>1.23</v>
      </c>
      <c r="D25" s="146">
        <f>C25*F43</f>
        <v>107.994</v>
      </c>
      <c r="E25" s="143"/>
      <c r="F25" s="141"/>
      <c r="G25" s="203">
        <f>Лист2!F27</f>
        <v>25</v>
      </c>
      <c r="H25" s="144" t="str">
        <f>Лист2!G27</f>
        <v>25х25х1,8</v>
      </c>
      <c r="I25" s="183">
        <v>1.27</v>
      </c>
      <c r="J25" s="146">
        <f>I25*F46</f>
        <v>106.426</v>
      </c>
      <c r="K25" s="143"/>
      <c r="L25" s="143"/>
      <c r="M25" s="132">
        <v>2</v>
      </c>
      <c r="N25" s="144" t="str">
        <f>Лист2!Q23</f>
        <v>Уг.32 (3,0)</v>
      </c>
      <c r="O25" s="183">
        <v>1.5</v>
      </c>
      <c r="P25" s="109">
        <f>Лист2!S23+1.8</f>
        <v>87.8</v>
      </c>
      <c r="Q25" s="132">
        <f t="shared" ref="Q25:Q46" si="25">O25*P25</f>
        <v>131.69999999999999</v>
      </c>
      <c r="S25" s="132"/>
      <c r="T25" s="203">
        <f>Лист2!K27</f>
        <v>25</v>
      </c>
      <c r="U25" s="142" t="str">
        <f>Лист2!L27</f>
        <v>32 (2,8)/ДН 42 (2,8)</v>
      </c>
      <c r="V25" s="145">
        <v>2.73</v>
      </c>
      <c r="W25" s="174">
        <f>V25*Y14</f>
        <v>204.20399999999998</v>
      </c>
      <c r="X25" s="105"/>
      <c r="Y25" s="105"/>
      <c r="Z25" s="143"/>
      <c r="AA25" s="142" t="s">
        <v>116</v>
      </c>
      <c r="AB25" s="145">
        <f>Коеф!AC25</f>
        <v>5.74</v>
      </c>
      <c r="AC25" s="176">
        <f>AB25*AE16</f>
        <v>429.35199999999998</v>
      </c>
      <c r="AF25" s="132"/>
      <c r="AL25" s="137">
        <v>21</v>
      </c>
      <c r="AM25" s="309" t="s">
        <v>537</v>
      </c>
      <c r="AN25" s="310">
        <f>Коеф!AC50</f>
        <v>45.99</v>
      </c>
      <c r="AO25" s="519"/>
      <c r="AP25" s="311">
        <v>3395</v>
      </c>
      <c r="AQ25" s="128"/>
      <c r="AR25" s="128"/>
      <c r="AS25" s="128"/>
      <c r="AT25" s="362"/>
      <c r="AU25" s="384"/>
      <c r="AV25" s="384"/>
      <c r="AW25" s="384"/>
      <c r="AX25" s="384"/>
      <c r="AY25" s="384"/>
      <c r="AZ25" s="220"/>
      <c r="BA25" s="104"/>
      <c r="BB25" s="385" t="s">
        <v>842</v>
      </c>
      <c r="BC25" s="385"/>
      <c r="BD25" s="385"/>
      <c r="BE25" s="385"/>
      <c r="BF25" s="103"/>
      <c r="BG25" s="358" t="s">
        <v>713</v>
      </c>
      <c r="BJ25" s="268">
        <v>23</v>
      </c>
      <c r="BK25" s="268" t="s">
        <v>511</v>
      </c>
      <c r="BL25" s="272">
        <v>86</v>
      </c>
      <c r="BM25" s="281"/>
      <c r="BN25" s="273"/>
      <c r="BO25" s="268">
        <v>23</v>
      </c>
      <c r="BP25" s="268" t="s">
        <v>525</v>
      </c>
      <c r="BQ25" s="268">
        <v>89</v>
      </c>
      <c r="BR25" s="271"/>
      <c r="BS25" s="271"/>
      <c r="BT25" s="268">
        <v>23</v>
      </c>
      <c r="BU25" s="268" t="s">
        <v>435</v>
      </c>
      <c r="BV25" s="272">
        <v>157</v>
      </c>
      <c r="BW25" s="271"/>
      <c r="BX25" s="271"/>
      <c r="BY25" s="117"/>
      <c r="BZ25" s="268">
        <v>11</v>
      </c>
      <c r="CA25" s="268" t="s">
        <v>683</v>
      </c>
      <c r="CB25" s="268">
        <v>249</v>
      </c>
      <c r="CC25" s="281"/>
      <c r="CG25" s="268">
        <f t="shared" si="2"/>
        <v>24</v>
      </c>
      <c r="CH25" s="268" t="str">
        <f t="shared" si="3"/>
        <v xml:space="preserve">40х20х1,2 </v>
      </c>
      <c r="CI25" s="272">
        <f t="shared" si="4"/>
        <v>93</v>
      </c>
      <c r="CJ25" s="268">
        <v>6</v>
      </c>
      <c r="CK25" s="452"/>
      <c r="CL25" s="268">
        <v>24</v>
      </c>
      <c r="CM25" s="268" t="str">
        <f t="shared" si="5"/>
        <v>25х25х1,5</v>
      </c>
      <c r="CN25" s="268">
        <f t="shared" si="6"/>
        <v>95</v>
      </c>
      <c r="CO25" s="268">
        <v>6</v>
      </c>
      <c r="CP25" s="452"/>
      <c r="CQ25" s="268">
        <v>24</v>
      </c>
      <c r="CR25" s="279" t="str">
        <f>Лист2!L26</f>
        <v>32 (2,5)/ДН 42 (2,5)</v>
      </c>
      <c r="CS25" s="279">
        <f t="shared" si="7"/>
        <v>186</v>
      </c>
      <c r="CT25" s="268">
        <v>6</v>
      </c>
      <c r="CU25" s="452"/>
      <c r="CV25" s="328">
        <v>22</v>
      </c>
      <c r="CW25" s="534" t="str">
        <f>Лист1!C26</f>
        <v>3,0*1000*2000</v>
      </c>
      <c r="CX25" s="535"/>
      <c r="CY25" s="329">
        <f>Лист1!D26</f>
        <v>48.23</v>
      </c>
      <c r="CZ25" s="537"/>
      <c r="DA25" s="330">
        <f>Каракол!AP26</f>
        <v>3560</v>
      </c>
      <c r="DB25" s="330">
        <f t="shared" si="16"/>
        <v>73.812979473356833</v>
      </c>
      <c r="DF25" s="137">
        <v>22</v>
      </c>
      <c r="DG25" s="137" t="s">
        <v>204</v>
      </c>
      <c r="DH25" s="138">
        <f>Раб2!C24</f>
        <v>11.75</v>
      </c>
      <c r="DI25" s="259">
        <f t="shared" si="22"/>
        <v>214.39600000000002</v>
      </c>
      <c r="DJ25" s="259">
        <f t="shared" si="23"/>
        <v>86.8</v>
      </c>
      <c r="DK25" s="262">
        <f t="shared" si="24"/>
        <v>2.4700000000000002</v>
      </c>
      <c r="DL25" s="251">
        <v>20</v>
      </c>
      <c r="DM25" s="251"/>
      <c r="DN25" s="137">
        <v>23</v>
      </c>
      <c r="DO25" s="137" t="s">
        <v>636</v>
      </c>
      <c r="DP25" s="232">
        <v>46.27</v>
      </c>
      <c r="DQ25" s="231">
        <f t="shared" si="20"/>
        <v>4340.1260000000002</v>
      </c>
      <c r="DR25" s="231">
        <f t="shared" si="21"/>
        <v>93.8</v>
      </c>
      <c r="DS25" s="254"/>
      <c r="DT25" s="254"/>
      <c r="DU25" s="137">
        <v>1</v>
      </c>
      <c r="DV25" s="138" t="s">
        <v>450</v>
      </c>
      <c r="DW25" s="231">
        <f>BD61</f>
        <v>118.8</v>
      </c>
      <c r="DX25" s="254"/>
      <c r="DY25" s="254"/>
      <c r="DZ25" s="214" t="str">
        <f t="shared" si="11"/>
        <v>Полимер 9005 Рул 0,45*1250 мат.</v>
      </c>
    </row>
    <row r="26" spans="1:130" ht="19.05" customHeight="1" x14ac:dyDescent="0.45">
      <c r="A26" s="105">
        <f>Лист2!A28</f>
        <v>26</v>
      </c>
      <c r="B26" s="127" t="str">
        <f>Лист2!B28</f>
        <v>40х20х1,5</v>
      </c>
      <c r="C26" s="183">
        <v>1.31</v>
      </c>
      <c r="D26" s="146">
        <f>C26*F44</f>
        <v>115.018</v>
      </c>
      <c r="E26" s="143"/>
      <c r="F26" s="141"/>
      <c r="G26" s="203">
        <f>Лист2!F28</f>
        <v>26</v>
      </c>
      <c r="H26" s="144" t="str">
        <f>Лист2!G28</f>
        <v>25х25х2,0</v>
      </c>
      <c r="I26" s="183">
        <v>1.39</v>
      </c>
      <c r="J26" s="146">
        <f>I26*F47</f>
        <v>109.53199999999998</v>
      </c>
      <c r="K26" s="143"/>
      <c r="L26" s="143"/>
      <c r="M26" s="132">
        <v>3</v>
      </c>
      <c r="N26" s="144" t="str">
        <f>Лист2!Q24</f>
        <v>Уг.40 (3,0)</v>
      </c>
      <c r="O26" s="183">
        <v>1.88</v>
      </c>
      <c r="P26" s="109">
        <f>Лист2!S24+1.8</f>
        <v>76.8</v>
      </c>
      <c r="Q26" s="132">
        <f t="shared" si="25"/>
        <v>144.38399999999999</v>
      </c>
      <c r="S26" s="132"/>
      <c r="T26" s="203">
        <f>Лист2!K28</f>
        <v>26</v>
      </c>
      <c r="U26" s="142" t="str">
        <f>Лист2!L28</f>
        <v>32 (3,0)/ДН 42 (3,0)</v>
      </c>
      <c r="V26" s="145">
        <v>2.919</v>
      </c>
      <c r="W26" s="174">
        <f>V26*Y15</f>
        <v>218.34119999999999</v>
      </c>
      <c r="X26" s="105"/>
      <c r="Y26" s="105"/>
      <c r="Z26" s="143"/>
      <c r="AA26" s="142" t="s">
        <v>117</v>
      </c>
      <c r="AB26" s="145">
        <f>Коеф!AC26</f>
        <v>7</v>
      </c>
      <c r="AC26" s="176">
        <f>AB26*AE16</f>
        <v>523.6</v>
      </c>
      <c r="AF26" s="132"/>
      <c r="AL26" s="137">
        <v>22</v>
      </c>
      <c r="AM26" s="309" t="s">
        <v>308</v>
      </c>
      <c r="AN26" s="310">
        <f>Коеф!AC51</f>
        <v>48.23</v>
      </c>
      <c r="AO26" s="519"/>
      <c r="AP26" s="311">
        <v>3560</v>
      </c>
      <c r="AQ26" s="128"/>
      <c r="AR26" s="128"/>
      <c r="AS26" s="128"/>
      <c r="AT26" s="106">
        <v>1</v>
      </c>
      <c r="AU26" s="360" t="s">
        <v>108</v>
      </c>
      <c r="AV26" s="360" t="s">
        <v>149</v>
      </c>
      <c r="AW26" s="122" t="s">
        <v>118</v>
      </c>
      <c r="AX26" s="122" t="s">
        <v>118</v>
      </c>
      <c r="AY26" s="360" t="s">
        <v>165</v>
      </c>
      <c r="AZ26" s="220"/>
      <c r="BA26" s="104"/>
      <c r="BB26" s="385"/>
      <c r="BC26" s="385"/>
      <c r="BD26" s="385"/>
      <c r="BE26" s="385"/>
      <c r="BF26" s="104"/>
      <c r="BG26" s="358"/>
      <c r="BJ26" s="268">
        <v>24</v>
      </c>
      <c r="BK26" s="268" t="s">
        <v>26</v>
      </c>
      <c r="BL26" s="272">
        <v>93</v>
      </c>
      <c r="BM26" s="281"/>
      <c r="BN26" s="273"/>
      <c r="BO26" s="268">
        <v>24</v>
      </c>
      <c r="BP26" s="268" t="s">
        <v>75</v>
      </c>
      <c r="BQ26" s="268">
        <v>95</v>
      </c>
      <c r="BR26" s="271"/>
      <c r="BS26" s="117"/>
      <c r="BT26" s="268">
        <v>24</v>
      </c>
      <c r="BU26" s="268" t="s">
        <v>530</v>
      </c>
      <c r="BV26" s="272">
        <v>186</v>
      </c>
      <c r="BW26" s="271"/>
      <c r="BX26" s="271"/>
      <c r="BY26" s="117"/>
      <c r="BZ26" s="268">
        <v>12</v>
      </c>
      <c r="CA26" s="268" t="s">
        <v>684</v>
      </c>
      <c r="CB26" s="268">
        <v>315</v>
      </c>
      <c r="CC26" s="281"/>
      <c r="CG26" s="268">
        <f t="shared" si="2"/>
        <v>25</v>
      </c>
      <c r="CH26" s="268" t="str">
        <f t="shared" si="3"/>
        <v>40х20х1,4</v>
      </c>
      <c r="CI26" s="272">
        <f t="shared" si="4"/>
        <v>108</v>
      </c>
      <c r="CJ26" s="268">
        <v>6</v>
      </c>
      <c r="CK26" s="452"/>
      <c r="CL26" s="268">
        <v>25</v>
      </c>
      <c r="CM26" s="268" t="str">
        <f t="shared" si="5"/>
        <v>25х25х1,8</v>
      </c>
      <c r="CN26" s="268">
        <f t="shared" si="6"/>
        <v>106</v>
      </c>
      <c r="CO26" s="268">
        <v>6</v>
      </c>
      <c r="CP26" s="452"/>
      <c r="CQ26" s="280">
        <v>25</v>
      </c>
      <c r="CR26" s="279" t="str">
        <f>Лист2!L27</f>
        <v>32 (2,8)/ДН 42 (2,8)</v>
      </c>
      <c r="CS26" s="279">
        <f t="shared" si="7"/>
        <v>204</v>
      </c>
      <c r="CT26" s="268">
        <v>6</v>
      </c>
      <c r="CU26" s="452"/>
      <c r="CV26" s="328">
        <v>23</v>
      </c>
      <c r="CW26" s="534" t="str">
        <f>Лист1!C27</f>
        <v>3,8*1000*2000</v>
      </c>
      <c r="CX26" s="535"/>
      <c r="CY26" s="329">
        <f>Лист1!D27</f>
        <v>61.29</v>
      </c>
      <c r="CZ26" s="537"/>
      <c r="DA26" s="330">
        <f>Каракол!AP27</f>
        <v>4525</v>
      </c>
      <c r="DB26" s="330">
        <f t="shared" si="16"/>
        <v>73.829335943873389</v>
      </c>
      <c r="DF26" s="138">
        <v>23</v>
      </c>
      <c r="DG26" s="137" t="s">
        <v>205</v>
      </c>
      <c r="DH26" s="138">
        <f>Раб2!C25</f>
        <v>11.75</v>
      </c>
      <c r="DI26" s="259">
        <f t="shared" si="22"/>
        <v>258.66399999999999</v>
      </c>
      <c r="DJ26" s="259">
        <f t="shared" si="23"/>
        <v>86.8</v>
      </c>
      <c r="DK26" s="262">
        <f t="shared" si="24"/>
        <v>2.98</v>
      </c>
      <c r="DL26" s="251">
        <v>20</v>
      </c>
      <c r="DM26" s="251"/>
      <c r="DN26" s="260" t="s">
        <v>0</v>
      </c>
      <c r="DO26" s="137" t="s">
        <v>619</v>
      </c>
      <c r="DP26" s="232">
        <v>47.9</v>
      </c>
      <c r="DQ26" s="231">
        <f t="shared" si="20"/>
        <v>4493.0199999999995</v>
      </c>
      <c r="DR26" s="231">
        <f t="shared" si="21"/>
        <v>93.8</v>
      </c>
      <c r="DS26" s="254"/>
      <c r="DT26" s="254"/>
      <c r="DU26" s="137">
        <v>2</v>
      </c>
      <c r="DV26" s="137" t="s">
        <v>451</v>
      </c>
      <c r="DW26" s="231">
        <f t="shared" ref="DW26:DW35" si="26">BD62</f>
        <v>118.8</v>
      </c>
      <c r="DX26" s="254"/>
      <c r="DY26" s="254"/>
      <c r="DZ26" s="214" t="str">
        <f t="shared" si="11"/>
        <v>Рулоны Казахстан</v>
      </c>
    </row>
    <row r="27" spans="1:130" ht="19.05" customHeight="1" x14ac:dyDescent="0.45">
      <c r="A27" s="105">
        <f>Лист2!A29</f>
        <v>27</v>
      </c>
      <c r="B27" s="127" t="str">
        <f>Лист2!B29</f>
        <v>40х20х1,8</v>
      </c>
      <c r="C27" s="183">
        <v>1.5497000000000001</v>
      </c>
      <c r="D27" s="146">
        <f>C27*F46</f>
        <v>129.86485999999999</v>
      </c>
      <c r="E27" s="143"/>
      <c r="F27" s="141"/>
      <c r="G27" s="203">
        <f>Лист2!F29</f>
        <v>27</v>
      </c>
      <c r="H27" s="144" t="str">
        <f>Лист2!G29</f>
        <v>30х30х0,8</v>
      </c>
      <c r="I27" s="183">
        <v>0.72</v>
      </c>
      <c r="J27" s="146">
        <f>I27*F39</f>
        <v>66.816000000000003</v>
      </c>
      <c r="K27" s="143"/>
      <c r="L27" s="143"/>
      <c r="M27" s="132">
        <v>4</v>
      </c>
      <c r="N27" s="144" t="str">
        <f>Лист2!Q25</f>
        <v>Уг.40 (4,0)</v>
      </c>
      <c r="O27" s="183">
        <v>2.42</v>
      </c>
      <c r="P27" s="109">
        <f>Лист2!S25+1.8</f>
        <v>76.8</v>
      </c>
      <c r="Q27" s="132">
        <f t="shared" si="25"/>
        <v>185.85599999999999</v>
      </c>
      <c r="S27" s="132"/>
      <c r="T27" s="203">
        <f>Лист2!K29</f>
        <v>27</v>
      </c>
      <c r="U27" s="142" t="str">
        <f>Лист2!L29</f>
        <v>32 (3,2)/ДН 42 (3,2)</v>
      </c>
      <c r="V27" s="145">
        <v>3.09</v>
      </c>
      <c r="W27" s="174">
        <f>V27*Y15</f>
        <v>231.13199999999998</v>
      </c>
      <c r="X27" s="105"/>
      <c r="Y27" s="105"/>
      <c r="Z27" s="143"/>
      <c r="AD27" s="143"/>
      <c r="AE27" s="132"/>
      <c r="AF27" s="132"/>
      <c r="AL27" s="137">
        <v>23</v>
      </c>
      <c r="AM27" s="309" t="s">
        <v>309</v>
      </c>
      <c r="AN27" s="310">
        <f>Коеф!AC52</f>
        <v>61.29</v>
      </c>
      <c r="AO27" s="519"/>
      <c r="AP27" s="311">
        <v>4525</v>
      </c>
      <c r="AQ27" s="128"/>
      <c r="AR27" s="128"/>
      <c r="AS27" s="128"/>
      <c r="AT27" s="106">
        <v>2</v>
      </c>
      <c r="AU27" s="361"/>
      <c r="AV27" s="361"/>
      <c r="AW27" s="202" t="s">
        <v>250</v>
      </c>
      <c r="AX27" s="202" t="s">
        <v>164</v>
      </c>
      <c r="AY27" s="361"/>
      <c r="AZ27" s="220"/>
      <c r="BA27" s="220"/>
      <c r="BB27" s="385" t="s">
        <v>273</v>
      </c>
      <c r="BC27" s="385"/>
      <c r="BD27" s="385"/>
      <c r="BE27" s="385"/>
      <c r="BF27" s="104"/>
      <c r="BG27" s="334" t="s">
        <v>714</v>
      </c>
      <c r="BJ27" s="268">
        <v>25</v>
      </c>
      <c r="BK27" s="268" t="s">
        <v>575</v>
      </c>
      <c r="BL27" s="272">
        <v>108</v>
      </c>
      <c r="BM27" s="281"/>
      <c r="BN27" s="273"/>
      <c r="BO27" s="268">
        <v>25</v>
      </c>
      <c r="BP27" s="268" t="s">
        <v>76</v>
      </c>
      <c r="BQ27" s="268">
        <v>106</v>
      </c>
      <c r="BR27" s="271"/>
      <c r="BS27" s="117"/>
      <c r="BT27" s="268">
        <v>25</v>
      </c>
      <c r="BU27" s="268" t="s">
        <v>532</v>
      </c>
      <c r="BV27" s="272">
        <v>204</v>
      </c>
      <c r="BW27" s="271"/>
      <c r="BX27" s="271"/>
      <c r="BY27" s="117"/>
      <c r="BZ27" s="268">
        <v>13</v>
      </c>
      <c r="CA27" s="268" t="s">
        <v>685</v>
      </c>
      <c r="CB27" s="268">
        <v>429</v>
      </c>
      <c r="CC27" s="281"/>
      <c r="CG27" s="268">
        <f t="shared" si="2"/>
        <v>26</v>
      </c>
      <c r="CH27" s="268" t="str">
        <f t="shared" si="3"/>
        <v>40х20х1,5</v>
      </c>
      <c r="CI27" s="272">
        <f t="shared" si="4"/>
        <v>115</v>
      </c>
      <c r="CJ27" s="268">
        <v>6</v>
      </c>
      <c r="CK27" s="452"/>
      <c r="CL27" s="268">
        <v>26</v>
      </c>
      <c r="CM27" s="268" t="str">
        <f t="shared" si="5"/>
        <v>25х25х2,0</v>
      </c>
      <c r="CN27" s="268">
        <f t="shared" si="6"/>
        <v>110</v>
      </c>
      <c r="CO27" s="268">
        <v>6</v>
      </c>
      <c r="CP27" s="452"/>
      <c r="CQ27" s="268">
        <v>26</v>
      </c>
      <c r="CR27" s="279" t="str">
        <f>Лист2!L28</f>
        <v>32 (3,0)/ДН 42 (3,0)</v>
      </c>
      <c r="CS27" s="279">
        <f t="shared" si="7"/>
        <v>218</v>
      </c>
      <c r="CT27" s="268">
        <v>6</v>
      </c>
      <c r="CU27" s="452"/>
      <c r="CV27" s="328">
        <v>24</v>
      </c>
      <c r="CW27" s="534" t="str">
        <f>Лист1!C28</f>
        <v>4,0*1000*2000</v>
      </c>
      <c r="CX27" s="535"/>
      <c r="CY27" s="329">
        <f>Лист1!D28</f>
        <v>64.349999999999994</v>
      </c>
      <c r="CZ27" s="538"/>
      <c r="DA27" s="330">
        <f>Каракол!AP28</f>
        <v>4750</v>
      </c>
      <c r="DB27" s="330">
        <f t="shared" si="16"/>
        <v>73.815073815073816</v>
      </c>
      <c r="DF27" s="137">
        <v>24</v>
      </c>
      <c r="DG27" s="137" t="s">
        <v>245</v>
      </c>
      <c r="DH27" s="138">
        <f>Раб2!C26</f>
        <v>11.75</v>
      </c>
      <c r="DI27" s="259">
        <f t="shared" si="22"/>
        <v>334.18</v>
      </c>
      <c r="DJ27" s="259">
        <f t="shared" si="23"/>
        <v>86.8</v>
      </c>
      <c r="DK27" s="262">
        <f t="shared" si="24"/>
        <v>3.85</v>
      </c>
      <c r="DL27" s="251">
        <v>20</v>
      </c>
      <c r="DM27" s="251"/>
      <c r="DN27" s="406" t="s">
        <v>777</v>
      </c>
      <c r="DO27" s="406"/>
      <c r="DP27" s="406"/>
      <c r="DQ27" s="406"/>
      <c r="DR27" s="406"/>
      <c r="DS27" s="406"/>
      <c r="DT27" s="254"/>
      <c r="DU27" s="137">
        <v>3</v>
      </c>
      <c r="DV27" s="137" t="s">
        <v>656</v>
      </c>
      <c r="DW27" s="231">
        <f t="shared" si="26"/>
        <v>117.8</v>
      </c>
      <c r="DX27" s="254"/>
      <c r="DY27" s="254"/>
      <c r="DZ27" s="214">
        <f t="shared" si="11"/>
        <v>0</v>
      </c>
    </row>
    <row r="28" spans="1:130" ht="19.05" customHeight="1" x14ac:dyDescent="0.45">
      <c r="A28" s="105">
        <f>Лист2!A30</f>
        <v>28</v>
      </c>
      <c r="B28" s="127" t="str">
        <f>Лист2!B30</f>
        <v>40х20х2,0</v>
      </c>
      <c r="C28" s="183">
        <v>1.7</v>
      </c>
      <c r="D28" s="146">
        <f>C28*F47</f>
        <v>133.95999999999998</v>
      </c>
      <c r="E28" s="143"/>
      <c r="F28" s="141"/>
      <c r="G28" s="203">
        <f>Лист2!F30</f>
        <v>28</v>
      </c>
      <c r="H28" s="144" t="str">
        <f>Лист2!G30</f>
        <v>30х30х0,9</v>
      </c>
      <c r="I28" s="183">
        <v>0.81100000000000005</v>
      </c>
      <c r="J28" s="146">
        <f>I28*F40</f>
        <v>73.638800000000003</v>
      </c>
      <c r="K28" s="143"/>
      <c r="L28" s="143"/>
      <c r="M28" s="132">
        <v>5</v>
      </c>
      <c r="N28" s="144" t="str">
        <f>Лист2!Q26</f>
        <v>Уг.45 (4,0)</v>
      </c>
      <c r="O28" s="183">
        <v>2.73</v>
      </c>
      <c r="P28" s="109">
        <f>Лист2!S26+1.8</f>
        <v>75.8</v>
      </c>
      <c r="Q28" s="132">
        <f t="shared" si="25"/>
        <v>206.934</v>
      </c>
      <c r="S28" s="132"/>
      <c r="T28" s="203">
        <f>Лист2!K30</f>
        <v>28</v>
      </c>
      <c r="U28" s="142" t="str">
        <f>Лист2!L30</f>
        <v>40 (1,2)/ДН 48 (1,2)</v>
      </c>
      <c r="V28" s="145">
        <v>1.38</v>
      </c>
      <c r="W28" s="174">
        <f>V28*Y7</f>
        <v>119.78399999999999</v>
      </c>
      <c r="X28" s="105"/>
      <c r="Y28" s="105"/>
      <c r="Z28" s="143"/>
      <c r="AA28" s="143"/>
      <c r="AB28" s="143"/>
      <c r="AC28" s="176"/>
      <c r="AD28" s="132"/>
      <c r="AE28" s="132"/>
      <c r="AF28" s="132"/>
      <c r="AL28" s="137">
        <v>24</v>
      </c>
      <c r="AM28" s="309" t="s">
        <v>310</v>
      </c>
      <c r="AN28" s="310">
        <f>Коеф!AC53</f>
        <v>64.349999999999994</v>
      </c>
      <c r="AO28" s="520"/>
      <c r="AP28" s="311">
        <v>4750</v>
      </c>
      <c r="AQ28" s="128"/>
      <c r="AR28" s="128"/>
      <c r="AS28" s="128"/>
      <c r="AT28" s="106">
        <v>3</v>
      </c>
      <c r="AU28" s="106" t="s">
        <v>200</v>
      </c>
      <c r="AV28" s="106">
        <v>11.75</v>
      </c>
      <c r="AW28" s="108">
        <f>SUMPRODUCT(AX28*AY28)</f>
        <v>55.055999999999997</v>
      </c>
      <c r="AX28" s="108">
        <f>Лист1!N28+1.8</f>
        <v>88.8</v>
      </c>
      <c r="AY28" s="106">
        <v>0.62</v>
      </c>
      <c r="AZ28" s="248"/>
      <c r="BA28" s="220"/>
      <c r="BB28" s="385"/>
      <c r="BC28" s="385"/>
      <c r="BD28" s="385"/>
      <c r="BE28" s="385"/>
      <c r="BF28" s="220"/>
      <c r="BG28" s="334" t="s">
        <v>715</v>
      </c>
      <c r="BJ28" s="268">
        <v>26</v>
      </c>
      <c r="BK28" s="268" t="s">
        <v>27</v>
      </c>
      <c r="BL28" s="272">
        <v>115</v>
      </c>
      <c r="BM28" s="281"/>
      <c r="BN28" s="273"/>
      <c r="BO28" s="268">
        <v>26</v>
      </c>
      <c r="BP28" s="268" t="s">
        <v>77</v>
      </c>
      <c r="BQ28" s="268">
        <v>110</v>
      </c>
      <c r="BR28" s="271"/>
      <c r="BS28" s="117"/>
      <c r="BT28" s="268">
        <v>26</v>
      </c>
      <c r="BU28" s="268" t="s">
        <v>572</v>
      </c>
      <c r="BV28" s="272">
        <v>218</v>
      </c>
      <c r="BW28" s="271"/>
      <c r="BX28" s="271"/>
      <c r="BY28" s="117"/>
      <c r="BZ28" s="268">
        <v>14</v>
      </c>
      <c r="CA28" s="268" t="s">
        <v>686</v>
      </c>
      <c r="CB28" s="268">
        <v>524</v>
      </c>
      <c r="CC28" s="281"/>
      <c r="CG28" s="268">
        <f t="shared" si="2"/>
        <v>27</v>
      </c>
      <c r="CH28" s="268" t="str">
        <f t="shared" si="3"/>
        <v>40х20х1,8</v>
      </c>
      <c r="CI28" s="272">
        <f t="shared" si="4"/>
        <v>130</v>
      </c>
      <c r="CJ28" s="268">
        <v>6</v>
      </c>
      <c r="CK28" s="452"/>
      <c r="CL28" s="268">
        <v>27</v>
      </c>
      <c r="CM28" s="268" t="str">
        <f t="shared" si="5"/>
        <v>30х30х0,8</v>
      </c>
      <c r="CN28" s="268">
        <f t="shared" si="6"/>
        <v>67</v>
      </c>
      <c r="CO28" s="268">
        <v>6</v>
      </c>
      <c r="CP28" s="452"/>
      <c r="CQ28" s="280">
        <v>27</v>
      </c>
      <c r="CR28" s="279" t="str">
        <f>Лист2!L29</f>
        <v>32 (3,2)/ДН 42 (3,2)</v>
      </c>
      <c r="CS28" s="279">
        <f t="shared" si="7"/>
        <v>231</v>
      </c>
      <c r="CT28" s="268">
        <v>6</v>
      </c>
      <c r="CU28" s="452"/>
      <c r="CV28" s="280">
        <v>1</v>
      </c>
      <c r="CW28" s="427" t="str">
        <f>Лист1!C30</f>
        <v>0,6*1250*2500</v>
      </c>
      <c r="CX28" s="428"/>
      <c r="CY28" s="286">
        <f>Лист1!D30</f>
        <v>15.03</v>
      </c>
      <c r="CZ28" s="431" t="str">
        <f>Лист1!E30</f>
        <v>х/к</v>
      </c>
      <c r="DA28" s="272">
        <f t="shared" ref="DA28:DA51" si="27">AP30</f>
        <v>1170</v>
      </c>
      <c r="DB28" s="272">
        <f>DA28/CY28</f>
        <v>77.844311377245518</v>
      </c>
      <c r="DF28" s="230">
        <v>25</v>
      </c>
      <c r="DG28" s="137" t="s">
        <v>241</v>
      </c>
      <c r="DH28" s="138">
        <f>Раб2!C27</f>
        <v>11.75</v>
      </c>
      <c r="DI28" s="259">
        <f t="shared" si="22"/>
        <v>419.24399999999997</v>
      </c>
      <c r="DJ28" s="259">
        <f t="shared" si="23"/>
        <v>86.8</v>
      </c>
      <c r="DK28" s="262">
        <f t="shared" si="24"/>
        <v>4.83</v>
      </c>
      <c r="DL28" s="251">
        <v>20</v>
      </c>
      <c r="DM28" s="251"/>
      <c r="DN28" s="106">
        <v>1</v>
      </c>
      <c r="DO28" s="359" t="s">
        <v>778</v>
      </c>
      <c r="DP28" s="359"/>
      <c r="DQ28" s="359"/>
      <c r="DR28" s="123" t="s">
        <v>819</v>
      </c>
      <c r="DS28" s="123">
        <v>710</v>
      </c>
      <c r="DT28" s="254"/>
      <c r="DU28" s="137">
        <v>4</v>
      </c>
      <c r="DV28" s="137" t="s">
        <v>452</v>
      </c>
      <c r="DW28" s="231">
        <f t="shared" si="26"/>
        <v>117.8</v>
      </c>
      <c r="DX28" s="254"/>
      <c r="DY28" s="254"/>
      <c r="DZ28" s="214" t="str">
        <f t="shared" si="11"/>
        <v>Оцин 0,3*1000</v>
      </c>
    </row>
    <row r="29" spans="1:130" ht="19.05" customHeight="1" x14ac:dyDescent="0.45">
      <c r="A29" s="105">
        <f>Лист2!A31</f>
        <v>29</v>
      </c>
      <c r="B29" s="127" t="str">
        <f>Лист2!B31</f>
        <v>40х25х1,0</v>
      </c>
      <c r="C29" s="183">
        <v>0.98</v>
      </c>
      <c r="D29" s="146">
        <f>C29*F41</f>
        <v>86.043999999999997</v>
      </c>
      <c r="E29" s="143"/>
      <c r="F29" s="141"/>
      <c r="G29" s="203">
        <f>Лист2!F31</f>
        <v>29</v>
      </c>
      <c r="H29" s="144" t="str">
        <f>Лист2!G31</f>
        <v>30х30х1,0</v>
      </c>
      <c r="I29" s="183">
        <v>0.9</v>
      </c>
      <c r="J29" s="146">
        <f>I29*F41</f>
        <v>79.02</v>
      </c>
      <c r="K29" s="143"/>
      <c r="L29" s="143"/>
      <c r="M29" s="132">
        <v>6</v>
      </c>
      <c r="N29" s="144" t="str">
        <f>Лист2!Q27</f>
        <v>Уг.50 (4,0)</v>
      </c>
      <c r="O29" s="183">
        <v>3.16</v>
      </c>
      <c r="P29" s="109">
        <f>Лист2!S27+1.8</f>
        <v>75.8</v>
      </c>
      <c r="Q29" s="132">
        <f t="shared" si="25"/>
        <v>239.52799999999999</v>
      </c>
      <c r="S29" s="132"/>
      <c r="T29" s="203">
        <f>Лист2!K31</f>
        <v>29</v>
      </c>
      <c r="U29" s="142" t="str">
        <f>Лист2!L31</f>
        <v>40 (1,5)/ДН 48 (1,5)</v>
      </c>
      <c r="V29" s="142">
        <v>1.72</v>
      </c>
      <c r="W29" s="174">
        <f>V29*Y9</f>
        <v>151.01599999999999</v>
      </c>
      <c r="X29" s="147"/>
      <c r="Y29" s="147"/>
      <c r="Z29" s="143"/>
      <c r="AA29" s="132"/>
      <c r="AB29" s="132" t="s">
        <v>563</v>
      </c>
      <c r="AC29" s="176"/>
      <c r="AD29" s="132" t="s">
        <v>564</v>
      </c>
      <c r="AE29" s="132" t="s">
        <v>617</v>
      </c>
      <c r="AF29" s="132" t="s">
        <v>591</v>
      </c>
      <c r="AG29" t="s">
        <v>843</v>
      </c>
      <c r="AL29" s="106"/>
      <c r="AM29" s="106"/>
      <c r="AN29" s="107"/>
      <c r="AO29" s="106"/>
      <c r="AP29" s="108">
        <f>(AF54+AG54)*AB54</f>
        <v>0</v>
      </c>
      <c r="AQ29" s="128"/>
      <c r="AR29" s="128"/>
      <c r="AS29" s="128"/>
      <c r="AT29" s="106">
        <v>4</v>
      </c>
      <c r="AU29" s="106" t="s">
        <v>201</v>
      </c>
      <c r="AV29" s="106">
        <v>11.75</v>
      </c>
      <c r="AW29" s="108">
        <f t="shared" ref="AW29:AW37" si="28">SUMPRODUCT(AX29*AY29)</f>
        <v>78.141999999999996</v>
      </c>
      <c r="AX29" s="108">
        <f>Лист1!N29+1.8</f>
        <v>87.8</v>
      </c>
      <c r="AY29" s="106">
        <v>0.89</v>
      </c>
      <c r="AZ29" s="104"/>
      <c r="BA29" s="220"/>
      <c r="BB29" s="385" t="s">
        <v>125</v>
      </c>
      <c r="BC29" s="385"/>
      <c r="BD29" s="385"/>
      <c r="BE29" s="385"/>
      <c r="BF29" s="220"/>
      <c r="BG29" s="334" t="s">
        <v>716</v>
      </c>
      <c r="BJ29" s="268">
        <v>27</v>
      </c>
      <c r="BK29" s="268" t="s">
        <v>28</v>
      </c>
      <c r="BL29" s="272">
        <v>130</v>
      </c>
      <c r="BM29" s="281"/>
      <c r="BN29" s="273"/>
      <c r="BO29" s="268">
        <v>27</v>
      </c>
      <c r="BP29" s="268" t="s">
        <v>624</v>
      </c>
      <c r="BQ29" s="268">
        <v>67</v>
      </c>
      <c r="BR29" s="271"/>
      <c r="BS29" s="117"/>
      <c r="BT29" s="268">
        <v>27</v>
      </c>
      <c r="BU29" s="268" t="s">
        <v>806</v>
      </c>
      <c r="BV29" s="272">
        <v>231</v>
      </c>
      <c r="BW29" s="271"/>
      <c r="BX29" s="271"/>
      <c r="BY29" s="117"/>
      <c r="BZ29" s="386" t="s">
        <v>693</v>
      </c>
      <c r="CA29" s="429"/>
      <c r="CB29" s="429"/>
      <c r="CC29" s="387"/>
      <c r="CG29" s="268">
        <f t="shared" si="2"/>
        <v>28</v>
      </c>
      <c r="CH29" s="268" t="str">
        <f t="shared" si="3"/>
        <v>40х20х2,0</v>
      </c>
      <c r="CI29" s="272">
        <f t="shared" si="4"/>
        <v>134</v>
      </c>
      <c r="CJ29" s="268">
        <v>6</v>
      </c>
      <c r="CK29" s="432"/>
      <c r="CL29" s="268">
        <v>28</v>
      </c>
      <c r="CM29" s="268" t="str">
        <f t="shared" si="5"/>
        <v>30х30х0,9</v>
      </c>
      <c r="CN29" s="268">
        <f t="shared" si="6"/>
        <v>74</v>
      </c>
      <c r="CO29" s="268">
        <v>6</v>
      </c>
      <c r="CP29" s="452"/>
      <c r="CQ29" s="280">
        <v>28</v>
      </c>
      <c r="CR29" s="279" t="str">
        <f>Лист2!L30</f>
        <v>40 (1,2)/ДН 48 (1,2)</v>
      </c>
      <c r="CS29" s="279">
        <f t="shared" si="7"/>
        <v>120</v>
      </c>
      <c r="CT29" s="268">
        <v>6</v>
      </c>
      <c r="CU29" s="452"/>
      <c r="CV29" s="280">
        <v>2</v>
      </c>
      <c r="CW29" s="427" t="str">
        <f>Лист1!C31</f>
        <v>0,7*1250*2500</v>
      </c>
      <c r="CX29" s="428"/>
      <c r="CY29" s="286">
        <f>Лист1!D31</f>
        <v>17.53</v>
      </c>
      <c r="CZ29" s="452"/>
      <c r="DA29" s="272">
        <f t="shared" si="27"/>
        <v>1345</v>
      </c>
      <c r="DB29" s="272">
        <f t="shared" ref="DB29:DB50" si="29">DA29/CY29</f>
        <v>76.72561323445521</v>
      </c>
      <c r="DF29" s="137">
        <v>26</v>
      </c>
      <c r="DG29" s="137" t="s">
        <v>279</v>
      </c>
      <c r="DH29" s="138">
        <f>Раб2!C28</f>
        <v>11.75</v>
      </c>
      <c r="DI29" s="259">
        <f t="shared" si="22"/>
        <v>547.70799999999997</v>
      </c>
      <c r="DJ29" s="259">
        <f t="shared" si="23"/>
        <v>86.8</v>
      </c>
      <c r="DK29" s="262">
        <f t="shared" si="24"/>
        <v>6.31</v>
      </c>
      <c r="DL29" s="251">
        <v>20</v>
      </c>
      <c r="DM29" s="251"/>
      <c r="DN29" s="106">
        <v>2</v>
      </c>
      <c r="DO29" s="393" t="s">
        <v>779</v>
      </c>
      <c r="DP29" s="394"/>
      <c r="DQ29" s="395"/>
      <c r="DR29" s="233" t="s">
        <v>738</v>
      </c>
      <c r="DS29" s="233">
        <v>790</v>
      </c>
      <c r="DT29" s="254"/>
      <c r="DU29" s="137">
        <v>5</v>
      </c>
      <c r="DV29" s="137" t="s">
        <v>657</v>
      </c>
      <c r="DW29" s="231">
        <f t="shared" si="26"/>
        <v>117.8</v>
      </c>
      <c r="DX29" s="254"/>
      <c r="DY29" s="254"/>
      <c r="DZ29" s="214" t="str">
        <f t="shared" si="11"/>
        <v>Оцин 0,35*1000</v>
      </c>
    </row>
    <row r="30" spans="1:130" ht="19.05" customHeight="1" x14ac:dyDescent="0.45">
      <c r="A30" s="105">
        <f>Лист2!A32</f>
        <v>30</v>
      </c>
      <c r="B30" s="127" t="str">
        <f>Лист2!B32</f>
        <v>40х25х1,1</v>
      </c>
      <c r="C30" s="183">
        <v>1.07</v>
      </c>
      <c r="D30" s="146">
        <f>C30*F41</f>
        <v>93.945999999999998</v>
      </c>
      <c r="E30" s="143"/>
      <c r="F30" s="141"/>
      <c r="G30" s="203">
        <f>Лист2!F32</f>
        <v>30</v>
      </c>
      <c r="H30" s="144" t="str">
        <f>Лист2!G32</f>
        <v>30х30х1,1</v>
      </c>
      <c r="I30" s="183">
        <v>0.98</v>
      </c>
      <c r="J30" s="146">
        <f>I30*F41</f>
        <v>86.043999999999997</v>
      </c>
      <c r="K30" s="143"/>
      <c r="L30" s="143"/>
      <c r="M30" s="132">
        <v>7</v>
      </c>
      <c r="N30" s="144" t="str">
        <f>Лист2!Q28</f>
        <v>Уг.50 (5,0)</v>
      </c>
      <c r="O30" s="183">
        <v>3.74</v>
      </c>
      <c r="P30" s="109">
        <f>Лист2!S28+1.8</f>
        <v>75.8</v>
      </c>
      <c r="Q30" s="132">
        <f t="shared" si="25"/>
        <v>283.49200000000002</v>
      </c>
      <c r="S30" s="132"/>
      <c r="T30" s="203">
        <f>Лист2!K32</f>
        <v>30</v>
      </c>
      <c r="U30" s="142" t="str">
        <f>Лист2!L32</f>
        <v>40 (1,7)/ДН 48 (1,7)</v>
      </c>
      <c r="V30" s="142">
        <v>1.94</v>
      </c>
      <c r="W30" s="174">
        <f>V30*Y10</f>
        <v>162.572</v>
      </c>
      <c r="X30" s="299">
        <v>1.8</v>
      </c>
      <c r="Y30" s="300">
        <f>Коеф!Z30+1.8</f>
        <v>83.8</v>
      </c>
      <c r="Z30" s="132"/>
      <c r="AA30" s="144" t="str">
        <f>Лист1!C5</f>
        <v>0,5*1000*2000</v>
      </c>
      <c r="AB30" s="107">
        <f>Коеф!AC30</f>
        <v>7.7</v>
      </c>
      <c r="AC30" s="501" t="str">
        <f>Лист1!E5</f>
        <v>х/к</v>
      </c>
      <c r="AD30" s="183"/>
      <c r="AE30" s="109">
        <f>(AG30+AF30)*AB30</f>
        <v>599.05999999999995</v>
      </c>
      <c r="AF30" s="234">
        <f>Коеф!AG30</f>
        <v>76</v>
      </c>
      <c r="AG30">
        <v>1.8</v>
      </c>
      <c r="AH30" s="349"/>
      <c r="AL30" s="106">
        <v>1</v>
      </c>
      <c r="AM30" s="106" t="s">
        <v>629</v>
      </c>
      <c r="AN30" s="107">
        <f>Коеф!AC55</f>
        <v>15.03</v>
      </c>
      <c r="AO30" s="360" t="s">
        <v>106</v>
      </c>
      <c r="AP30" s="108">
        <v>1170</v>
      </c>
      <c r="AQ30" s="128"/>
      <c r="AR30" s="128"/>
      <c r="AS30" s="128"/>
      <c r="AT30" s="106">
        <v>5</v>
      </c>
      <c r="AU30" s="106" t="s">
        <v>202</v>
      </c>
      <c r="AV30" s="106">
        <v>11.75</v>
      </c>
      <c r="AW30" s="108">
        <f t="shared" si="28"/>
        <v>105.02799999999999</v>
      </c>
      <c r="AX30" s="108">
        <f>Лист1!N30+1.8</f>
        <v>86.8</v>
      </c>
      <c r="AY30" s="106">
        <v>1.21</v>
      </c>
      <c r="AZ30" s="104"/>
      <c r="BA30" s="220"/>
      <c r="BB30" s="385"/>
      <c r="BC30" s="385"/>
      <c r="BD30" s="385"/>
      <c r="BE30" s="385"/>
      <c r="BF30" s="220"/>
      <c r="BG30" s="334" t="s">
        <v>717</v>
      </c>
      <c r="BJ30" s="268">
        <v>28</v>
      </c>
      <c r="BK30" s="268" t="s">
        <v>61</v>
      </c>
      <c r="BL30" s="272">
        <v>134</v>
      </c>
      <c r="BM30" s="281"/>
      <c r="BN30" s="273"/>
      <c r="BO30" s="268">
        <v>28</v>
      </c>
      <c r="BP30" s="268" t="s">
        <v>539</v>
      </c>
      <c r="BQ30" s="268">
        <v>74</v>
      </c>
      <c r="BR30" s="271"/>
      <c r="BS30" s="117"/>
      <c r="BT30" s="268">
        <v>28</v>
      </c>
      <c r="BU30" s="268" t="s">
        <v>634</v>
      </c>
      <c r="BV30" s="272">
        <v>120</v>
      </c>
      <c r="BW30" s="271"/>
      <c r="BX30" s="271"/>
      <c r="BY30" s="117"/>
      <c r="BZ30" s="388"/>
      <c r="CA30" s="430"/>
      <c r="CB30" s="430"/>
      <c r="CC30" s="389"/>
      <c r="CG30" s="268">
        <f t="shared" si="2"/>
        <v>29</v>
      </c>
      <c r="CH30" s="268" t="str">
        <f t="shared" si="3"/>
        <v>40х25х1,0</v>
      </c>
      <c r="CI30" s="272">
        <f t="shared" si="4"/>
        <v>86</v>
      </c>
      <c r="CJ30" s="268">
        <v>6</v>
      </c>
      <c r="CK30" s="463" t="s">
        <v>504</v>
      </c>
      <c r="CL30" s="268">
        <v>29</v>
      </c>
      <c r="CM30" s="268" t="str">
        <f t="shared" si="5"/>
        <v>30х30х1,0</v>
      </c>
      <c r="CN30" s="268">
        <f t="shared" si="6"/>
        <v>79</v>
      </c>
      <c r="CO30" s="268">
        <v>6</v>
      </c>
      <c r="CP30" s="452"/>
      <c r="CQ30" s="268">
        <v>29</v>
      </c>
      <c r="CR30" s="279" t="str">
        <f>Лист2!L31</f>
        <v>40 (1,5)/ДН 48 (1,5)</v>
      </c>
      <c r="CS30" s="279">
        <f t="shared" si="7"/>
        <v>151</v>
      </c>
      <c r="CT30" s="268">
        <v>6</v>
      </c>
      <c r="CU30" s="452"/>
      <c r="CV30" s="280">
        <v>3</v>
      </c>
      <c r="CW30" s="427" t="str">
        <f>Лист1!C32</f>
        <v>0,75*1250*2500</v>
      </c>
      <c r="CX30" s="428"/>
      <c r="CY30" s="286">
        <f>Лист1!D32</f>
        <v>18.5</v>
      </c>
      <c r="CZ30" s="452"/>
      <c r="DA30" s="272">
        <f t="shared" si="27"/>
        <v>1420</v>
      </c>
      <c r="DB30" s="272">
        <f t="shared" si="29"/>
        <v>76.756756756756758</v>
      </c>
      <c r="DF30" s="480" t="s">
        <v>454</v>
      </c>
      <c r="DG30" s="481"/>
      <c r="DH30" s="481"/>
      <c r="DI30" s="481"/>
      <c r="DJ30" s="481"/>
      <c r="DK30" s="482"/>
      <c r="DL30" s="117"/>
      <c r="DM30" s="251"/>
      <c r="DN30" s="106">
        <v>3</v>
      </c>
      <c r="DO30" s="363" t="s">
        <v>780</v>
      </c>
      <c r="DP30" s="364"/>
      <c r="DQ30" s="365"/>
      <c r="DR30" s="123" t="s">
        <v>739</v>
      </c>
      <c r="DS30" s="123">
        <v>885</v>
      </c>
      <c r="DT30" s="254"/>
      <c r="DU30" s="137">
        <v>6</v>
      </c>
      <c r="DV30" s="137" t="s">
        <v>453</v>
      </c>
      <c r="DW30" s="231">
        <f t="shared" si="26"/>
        <v>115.8</v>
      </c>
      <c r="DX30" s="254"/>
      <c r="DY30" s="254"/>
      <c r="DZ30" s="214" t="str">
        <f>BG53</f>
        <v>Оцин 0,35*1250</v>
      </c>
    </row>
    <row r="31" spans="1:130" ht="19.05" customHeight="1" x14ac:dyDescent="0.45">
      <c r="A31" s="105">
        <f>Лист2!A33</f>
        <v>31</v>
      </c>
      <c r="B31" s="127" t="str">
        <f>Лист2!B33</f>
        <v>40х25х1,2</v>
      </c>
      <c r="C31" s="183">
        <v>1.1599999999999999</v>
      </c>
      <c r="D31" s="146">
        <f>C31*F42</f>
        <v>100.68799999999999</v>
      </c>
      <c r="E31" s="143"/>
      <c r="F31" s="141"/>
      <c r="G31" s="203">
        <f>Лист2!F33</f>
        <v>31</v>
      </c>
      <c r="H31" s="144" t="str">
        <f>Лист2!G33</f>
        <v>30х30х1,2</v>
      </c>
      <c r="I31" s="183">
        <v>1.07</v>
      </c>
      <c r="J31" s="146">
        <f>I31*F42</f>
        <v>92.876000000000005</v>
      </c>
      <c r="K31" s="143"/>
      <c r="L31" s="143"/>
      <c r="M31" s="132">
        <v>8</v>
      </c>
      <c r="N31" s="144" t="str">
        <f>Лист2!Q29</f>
        <v>Уг.63 (4,0)</v>
      </c>
      <c r="O31" s="183">
        <v>3.9</v>
      </c>
      <c r="P31" s="109">
        <f>Лист2!S29+1.8</f>
        <v>75.8</v>
      </c>
      <c r="Q31" s="132">
        <f t="shared" si="25"/>
        <v>295.62</v>
      </c>
      <c r="S31" s="132"/>
      <c r="T31" s="203">
        <f>Лист2!K33</f>
        <v>31</v>
      </c>
      <c r="U31" s="142" t="str">
        <f>Лист2!L33</f>
        <v>40 (1,8)/ДН 48 (1,8)</v>
      </c>
      <c r="V31" s="145">
        <v>2.0489999999999999</v>
      </c>
      <c r="W31" s="174">
        <f>V31*Y11</f>
        <v>171.7062</v>
      </c>
      <c r="X31" s="299">
        <v>2</v>
      </c>
      <c r="Y31" s="300">
        <f>Коеф!Z31+1.8</f>
        <v>78.8</v>
      </c>
      <c r="Z31" s="132"/>
      <c r="AA31" s="144" t="str">
        <f>Лист1!C6</f>
        <v>0,6*1000*2000</v>
      </c>
      <c r="AB31" s="107">
        <f>Коеф!AC31</f>
        <v>9.2200000000000006</v>
      </c>
      <c r="AC31" s="502"/>
      <c r="AD31" s="183"/>
      <c r="AE31" s="109">
        <f t="shared" ref="AE31:AE78" si="30">(AG31+AF31)*AB31</f>
        <v>717.31600000000003</v>
      </c>
      <c r="AF31" s="234">
        <f>Коеф!AG31</f>
        <v>76</v>
      </c>
      <c r="AG31">
        <v>1.8</v>
      </c>
      <c r="AH31" s="349"/>
      <c r="AL31" s="106">
        <v>2</v>
      </c>
      <c r="AM31" s="106" t="s">
        <v>809</v>
      </c>
      <c r="AN31" s="107">
        <f>Коеф!AC56</f>
        <v>17.53</v>
      </c>
      <c r="AO31" s="369"/>
      <c r="AP31" s="108">
        <v>1345</v>
      </c>
      <c r="AQ31" s="128"/>
      <c r="AR31" s="128"/>
      <c r="AS31" s="128"/>
      <c r="AT31" s="106">
        <v>6</v>
      </c>
      <c r="AU31" s="106" t="s">
        <v>203</v>
      </c>
      <c r="AV31" s="106">
        <v>11.75</v>
      </c>
      <c r="AW31" s="108">
        <f t="shared" si="28"/>
        <v>137.14400000000001</v>
      </c>
      <c r="AX31" s="108">
        <f>Лист1!N31+1.8</f>
        <v>86.8</v>
      </c>
      <c r="AY31" s="106">
        <v>1.58</v>
      </c>
      <c r="AZ31" s="220"/>
      <c r="BA31" s="220"/>
      <c r="BB31" s="116"/>
      <c r="BC31" s="103"/>
      <c r="BD31" s="103"/>
      <c r="BE31" s="103"/>
      <c r="BF31" s="220"/>
      <c r="BG31" s="334" t="s">
        <v>718</v>
      </c>
      <c r="BJ31" s="268">
        <v>29</v>
      </c>
      <c r="BK31" s="268" t="s">
        <v>505</v>
      </c>
      <c r="BL31" s="272">
        <v>86</v>
      </c>
      <c r="BM31" s="281"/>
      <c r="BN31" s="273"/>
      <c r="BO31" s="268">
        <v>29</v>
      </c>
      <c r="BP31" s="268" t="s">
        <v>78</v>
      </c>
      <c r="BQ31" s="268">
        <v>79</v>
      </c>
      <c r="BR31" s="271"/>
      <c r="BS31" s="117"/>
      <c r="BT31" s="268">
        <v>29</v>
      </c>
      <c r="BU31" s="268" t="s">
        <v>433</v>
      </c>
      <c r="BV31" s="272">
        <v>151</v>
      </c>
      <c r="BW31" s="271"/>
      <c r="BX31" s="271"/>
      <c r="BY31" s="117"/>
      <c r="BZ31" s="431" t="s">
        <v>0</v>
      </c>
      <c r="CA31" s="431" t="s">
        <v>108</v>
      </c>
      <c r="CB31" s="268" t="s">
        <v>118</v>
      </c>
      <c r="CC31" s="268" t="s">
        <v>118</v>
      </c>
      <c r="CG31" s="268">
        <f t="shared" si="2"/>
        <v>30</v>
      </c>
      <c r="CH31" s="268" t="str">
        <f t="shared" si="3"/>
        <v>40х25х1,1</v>
      </c>
      <c r="CI31" s="272">
        <f t="shared" si="4"/>
        <v>94</v>
      </c>
      <c r="CJ31" s="268">
        <v>6</v>
      </c>
      <c r="CK31" s="464"/>
      <c r="CL31" s="268">
        <v>30</v>
      </c>
      <c r="CM31" s="268" t="str">
        <f t="shared" si="5"/>
        <v>30х30х1,1</v>
      </c>
      <c r="CN31" s="268">
        <f t="shared" si="6"/>
        <v>86</v>
      </c>
      <c r="CO31" s="268">
        <v>6</v>
      </c>
      <c r="CP31" s="452"/>
      <c r="CQ31" s="280">
        <v>30</v>
      </c>
      <c r="CR31" s="279" t="str">
        <f>Лист2!L32</f>
        <v>40 (1,7)/ДН 48 (1,7)</v>
      </c>
      <c r="CS31" s="279">
        <f t="shared" si="7"/>
        <v>163</v>
      </c>
      <c r="CT31" s="268">
        <v>6</v>
      </c>
      <c r="CU31" s="452"/>
      <c r="CV31" s="280">
        <v>4</v>
      </c>
      <c r="CW31" s="427" t="str">
        <f>Лист1!C33</f>
        <v>0,8*1250*2500</v>
      </c>
      <c r="CX31" s="428"/>
      <c r="CY31" s="286">
        <f>Лист1!D33</f>
        <v>19.21</v>
      </c>
      <c r="CZ31" s="452"/>
      <c r="DA31" s="272">
        <f t="shared" si="27"/>
        <v>1475</v>
      </c>
      <c r="DB31" s="272">
        <f t="shared" si="29"/>
        <v>76.782925559604365</v>
      </c>
      <c r="DF31" s="137" t="s">
        <v>109</v>
      </c>
      <c r="DG31" s="137" t="s">
        <v>108</v>
      </c>
      <c r="DH31" s="137" t="s">
        <v>149</v>
      </c>
      <c r="DI31" s="137" t="s">
        <v>418</v>
      </c>
      <c r="DJ31" s="137" t="s">
        <v>151</v>
      </c>
      <c r="DK31" s="137" t="s">
        <v>152</v>
      </c>
      <c r="DL31" s="251" t="s">
        <v>455</v>
      </c>
      <c r="DM31" s="117"/>
      <c r="DN31" s="106">
        <v>4</v>
      </c>
      <c r="DO31" s="363" t="s">
        <v>781</v>
      </c>
      <c r="DP31" s="364"/>
      <c r="DQ31" s="365"/>
      <c r="DR31" s="123" t="s">
        <v>820</v>
      </c>
      <c r="DS31" s="123">
        <v>1195</v>
      </c>
      <c r="DT31" s="254"/>
      <c r="DU31" s="137">
        <v>7</v>
      </c>
      <c r="DV31" s="137" t="s">
        <v>496</v>
      </c>
      <c r="DW31" s="231">
        <f t="shared" si="26"/>
        <v>115.8</v>
      </c>
      <c r="DX31" s="254"/>
      <c r="DY31" s="254"/>
      <c r="DZ31" s="214" t="str">
        <f t="shared" si="11"/>
        <v>Оцин 0,4*1000</v>
      </c>
    </row>
    <row r="32" spans="1:130" ht="19.05" customHeight="1" x14ac:dyDescent="0.45">
      <c r="A32" s="105">
        <f>Лист2!A34</f>
        <v>32</v>
      </c>
      <c r="B32" s="127" t="str">
        <f>Лист2!B34</f>
        <v>40х25х1,5</v>
      </c>
      <c r="C32" s="183">
        <v>1.48</v>
      </c>
      <c r="D32" s="146">
        <f>C32*F44</f>
        <v>129.94399999999999</v>
      </c>
      <c r="E32" s="143"/>
      <c r="F32" s="141"/>
      <c r="G32" s="203">
        <f>Лист2!F34</f>
        <v>32</v>
      </c>
      <c r="H32" s="144" t="str">
        <f>Лист2!G34</f>
        <v>30х30х1,4</v>
      </c>
      <c r="I32" s="183">
        <v>1.23</v>
      </c>
      <c r="J32" s="146">
        <f>I32*F43</f>
        <v>107.994</v>
      </c>
      <c r="K32" s="143"/>
      <c r="L32" s="118"/>
      <c r="M32" s="132">
        <v>9</v>
      </c>
      <c r="N32" s="144" t="str">
        <f>Лист2!Q30</f>
        <v>Уг.63 (5,0)</v>
      </c>
      <c r="O32" s="183">
        <v>4.8099999999999996</v>
      </c>
      <c r="P32" s="109">
        <f>Лист2!S30+1.8</f>
        <v>75.8</v>
      </c>
      <c r="Q32" s="132">
        <f t="shared" si="25"/>
        <v>364.59799999999996</v>
      </c>
      <c r="S32" s="132"/>
      <c r="T32" s="203">
        <f>Лист2!K34</f>
        <v>32</v>
      </c>
      <c r="U32" s="299" t="str">
        <f>Лист2!L34</f>
        <v>40 (2,0)/ДН 48 (2,0)</v>
      </c>
      <c r="V32" s="165">
        <v>2.2690000000000001</v>
      </c>
      <c r="W32" s="166">
        <f>V32*Y31</f>
        <v>178.7972</v>
      </c>
      <c r="X32" s="299">
        <v>2.4</v>
      </c>
      <c r="Y32" s="300">
        <f>Коеф!Z32+1.8</f>
        <v>75.8</v>
      </c>
      <c r="Z32" s="132"/>
      <c r="AA32" s="144" t="str">
        <f>Лист1!C7</f>
        <v>0,7*1000*2000</v>
      </c>
      <c r="AB32" s="107">
        <f>Коеф!AC32</f>
        <v>11</v>
      </c>
      <c r="AC32" s="502"/>
      <c r="AD32" s="183"/>
      <c r="AE32" s="109">
        <f t="shared" si="30"/>
        <v>844.8</v>
      </c>
      <c r="AF32" s="234">
        <f>Коеф!AG32</f>
        <v>75</v>
      </c>
      <c r="AG32">
        <v>1.8</v>
      </c>
      <c r="AH32" s="349"/>
      <c r="AL32" s="106">
        <v>3</v>
      </c>
      <c r="AM32" s="106" t="s">
        <v>646</v>
      </c>
      <c r="AN32" s="107">
        <f>Коеф!AC57</f>
        <v>18.5</v>
      </c>
      <c r="AO32" s="369"/>
      <c r="AP32" s="108">
        <v>1420</v>
      </c>
      <c r="AQ32" s="128"/>
      <c r="AR32" s="128"/>
      <c r="AS32" s="128"/>
      <c r="AT32" s="106">
        <v>7</v>
      </c>
      <c r="AU32" s="106" t="s">
        <v>256</v>
      </c>
      <c r="AV32" s="106">
        <v>11.75</v>
      </c>
      <c r="AW32" s="108">
        <f t="shared" si="28"/>
        <v>173.6</v>
      </c>
      <c r="AX32" s="108">
        <f>Лист1!N32+1.8</f>
        <v>86.8</v>
      </c>
      <c r="AY32" s="113">
        <v>2</v>
      </c>
      <c r="AZ32" s="220"/>
      <c r="BA32" s="220"/>
      <c r="BB32" s="418" t="s">
        <v>712</v>
      </c>
      <c r="BC32" s="418"/>
      <c r="BD32" s="418"/>
      <c r="BE32" s="419"/>
      <c r="BF32" s="220"/>
      <c r="BG32" s="334" t="s">
        <v>719</v>
      </c>
      <c r="BJ32" s="268">
        <v>30</v>
      </c>
      <c r="BK32" s="268" t="s">
        <v>470</v>
      </c>
      <c r="BL32" s="272">
        <v>94</v>
      </c>
      <c r="BM32" s="281"/>
      <c r="BN32" s="273"/>
      <c r="BO32" s="268">
        <v>30</v>
      </c>
      <c r="BP32" s="268" t="s">
        <v>515</v>
      </c>
      <c r="BQ32" s="268">
        <v>86</v>
      </c>
      <c r="BR32" s="271"/>
      <c r="BS32" s="117"/>
      <c r="BT32" s="268">
        <v>30</v>
      </c>
      <c r="BU32" s="268" t="s">
        <v>631</v>
      </c>
      <c r="BV32" s="272">
        <v>163</v>
      </c>
      <c r="BW32" s="271"/>
      <c r="BX32" s="271"/>
      <c r="BY32" s="117"/>
      <c r="BZ32" s="432"/>
      <c r="CA32" s="432"/>
      <c r="CB32" s="268" t="s">
        <v>119</v>
      </c>
      <c r="CC32" s="268" t="s">
        <v>222</v>
      </c>
      <c r="CG32" s="268">
        <f t="shared" si="2"/>
        <v>31</v>
      </c>
      <c r="CH32" s="268" t="str">
        <f t="shared" si="3"/>
        <v>40х25х1,2</v>
      </c>
      <c r="CI32" s="272">
        <f t="shared" si="4"/>
        <v>101</v>
      </c>
      <c r="CJ32" s="268">
        <v>6</v>
      </c>
      <c r="CK32" s="464"/>
      <c r="CL32" s="268">
        <v>31</v>
      </c>
      <c r="CM32" s="268" t="str">
        <f t="shared" si="5"/>
        <v>30х30х1,2</v>
      </c>
      <c r="CN32" s="268">
        <f t="shared" si="6"/>
        <v>93</v>
      </c>
      <c r="CO32" s="268">
        <v>6</v>
      </c>
      <c r="CP32" s="452"/>
      <c r="CQ32" s="268">
        <v>31</v>
      </c>
      <c r="CR32" s="279" t="str">
        <f>Лист2!L33</f>
        <v>40 (1,8)/ДН 48 (1,8)</v>
      </c>
      <c r="CS32" s="279">
        <f t="shared" si="7"/>
        <v>172</v>
      </c>
      <c r="CT32" s="268">
        <v>6</v>
      </c>
      <c r="CU32" s="452"/>
      <c r="CV32" s="280">
        <v>5</v>
      </c>
      <c r="CW32" s="427" t="str">
        <f>Лист1!C34</f>
        <v>0,85*1250*2500</v>
      </c>
      <c r="CX32" s="428"/>
      <c r="CY32" s="286">
        <f>Лист1!D34</f>
        <v>21.324000000000002</v>
      </c>
      <c r="CZ32" s="452"/>
      <c r="DA32" s="272">
        <f t="shared" si="27"/>
        <v>1640</v>
      </c>
      <c r="DB32" s="272">
        <f t="shared" si="29"/>
        <v>76.908647533295806</v>
      </c>
      <c r="DF32" s="137">
        <v>1</v>
      </c>
      <c r="DG32" s="137" t="str">
        <f>Раб2!B31</f>
        <v>Квадрат 10</v>
      </c>
      <c r="DH32" s="137">
        <v>6</v>
      </c>
      <c r="DI32" s="231">
        <f t="shared" ref="DI32:DJ39" si="31">CB89</f>
        <v>38</v>
      </c>
      <c r="DJ32" s="231">
        <f t="shared" si="31"/>
        <v>59.8</v>
      </c>
      <c r="DK32" s="137">
        <v>0.65</v>
      </c>
      <c r="DL32" s="251">
        <v>5</v>
      </c>
      <c r="DM32" s="117"/>
      <c r="DN32" s="106">
        <v>5</v>
      </c>
      <c r="DO32" s="363" t="s">
        <v>782</v>
      </c>
      <c r="DP32" s="364"/>
      <c r="DQ32" s="365"/>
      <c r="DR32" s="123" t="s">
        <v>740</v>
      </c>
      <c r="DS32" s="123">
        <v>1445</v>
      </c>
      <c r="DT32" s="254"/>
      <c r="DU32" s="137">
        <v>8</v>
      </c>
      <c r="DV32" s="137" t="s">
        <v>495</v>
      </c>
      <c r="DW32" s="231">
        <f t="shared" si="26"/>
        <v>115.8</v>
      </c>
      <c r="DX32" s="254"/>
      <c r="DY32" s="254"/>
      <c r="DZ32" s="214" t="str">
        <f t="shared" si="11"/>
        <v>Оцин 0,4*1250</v>
      </c>
    </row>
    <row r="33" spans="1:130" ht="19.05" customHeight="1" x14ac:dyDescent="0.45">
      <c r="A33" s="105">
        <f>Лист2!A35</f>
        <v>33</v>
      </c>
      <c r="B33" s="127" t="str">
        <f>Лист2!B35</f>
        <v>40х25х1,7</v>
      </c>
      <c r="C33" s="183">
        <v>1.605</v>
      </c>
      <c r="D33" s="146">
        <f>C33*F45</f>
        <v>134.499</v>
      </c>
      <c r="E33" s="143"/>
      <c r="F33" s="141"/>
      <c r="G33" s="203">
        <f>Лист2!F35</f>
        <v>33</v>
      </c>
      <c r="H33" s="144" t="str">
        <f>Лист2!G35</f>
        <v>30х30х1,5</v>
      </c>
      <c r="I33" s="183">
        <v>1.31</v>
      </c>
      <c r="J33" s="146">
        <f>I33*F44</f>
        <v>115.018</v>
      </c>
      <c r="K33" s="118"/>
      <c r="L33" s="118"/>
      <c r="M33" s="132">
        <v>10</v>
      </c>
      <c r="N33" s="144" t="str">
        <f>Лист2!Q31</f>
        <v>Уг. 63 (6,0)</v>
      </c>
      <c r="O33" s="183">
        <v>5.72</v>
      </c>
      <c r="P33" s="109">
        <f>Лист2!S31+1.8</f>
        <v>75.8</v>
      </c>
      <c r="Q33" s="132">
        <f t="shared" si="25"/>
        <v>433.57599999999996</v>
      </c>
      <c r="S33" s="132"/>
      <c r="T33" s="203">
        <f>Лист2!K35</f>
        <v>33</v>
      </c>
      <c r="U33" s="299" t="str">
        <f>Лист2!L35</f>
        <v>40 (2,4)/ДН 48 (2,4)</v>
      </c>
      <c r="V33" s="165">
        <v>2.69</v>
      </c>
      <c r="W33" s="166">
        <f>V33*Y32</f>
        <v>203.90199999999999</v>
      </c>
      <c r="X33" s="299">
        <v>2.5</v>
      </c>
      <c r="Y33" s="300">
        <f>Коеф!Z33+1.8</f>
        <v>75.8</v>
      </c>
      <c r="Z33" s="132"/>
      <c r="AA33" s="144" t="str">
        <f>Лист1!C8</f>
        <v>0,85*1000*2000</v>
      </c>
      <c r="AB33" s="107">
        <f>Коеф!AC33</f>
        <v>13.81</v>
      </c>
      <c r="AC33" s="502"/>
      <c r="AD33" s="183"/>
      <c r="AE33" s="109">
        <f>(AG33+AF33)*AB33</f>
        <v>1060.6079999999999</v>
      </c>
      <c r="AF33" s="234">
        <f>Коеф!AG33</f>
        <v>75</v>
      </c>
      <c r="AG33">
        <v>1.8</v>
      </c>
      <c r="AH33" s="349"/>
      <c r="AL33" s="106">
        <v>4</v>
      </c>
      <c r="AM33" s="106" t="s">
        <v>573</v>
      </c>
      <c r="AN33" s="107">
        <f>Коеф!AC58</f>
        <v>19.21</v>
      </c>
      <c r="AO33" s="369"/>
      <c r="AP33" s="108">
        <v>1475</v>
      </c>
      <c r="AQ33" s="128"/>
      <c r="AR33" s="128"/>
      <c r="AS33" s="128"/>
      <c r="AT33" s="106">
        <v>8</v>
      </c>
      <c r="AU33" s="106" t="s">
        <v>204</v>
      </c>
      <c r="AV33" s="106">
        <v>11.75</v>
      </c>
      <c r="AW33" s="108">
        <f t="shared" si="28"/>
        <v>214.39600000000002</v>
      </c>
      <c r="AX33" s="108">
        <f>Лист1!N33+1.8</f>
        <v>86.8</v>
      </c>
      <c r="AY33" s="106">
        <v>2.4700000000000002</v>
      </c>
      <c r="AZ33" s="220"/>
      <c r="BA33" s="248"/>
      <c r="BB33" s="420"/>
      <c r="BC33" s="420"/>
      <c r="BD33" s="420"/>
      <c r="BE33" s="421"/>
      <c r="BF33" s="220"/>
      <c r="BG33" s="334" t="s">
        <v>733</v>
      </c>
      <c r="BJ33" s="268">
        <v>31</v>
      </c>
      <c r="BK33" s="268" t="s">
        <v>29</v>
      </c>
      <c r="BL33" s="272">
        <v>101</v>
      </c>
      <c r="BM33" s="281"/>
      <c r="BN33" s="273"/>
      <c r="BO33" s="268">
        <v>31</v>
      </c>
      <c r="BP33" s="268" t="s">
        <v>79</v>
      </c>
      <c r="BQ33" s="268">
        <v>93</v>
      </c>
      <c r="BR33" s="271"/>
      <c r="BS33" s="117"/>
      <c r="BT33" s="268">
        <v>31</v>
      </c>
      <c r="BU33" s="268" t="s">
        <v>501</v>
      </c>
      <c r="BV33" s="272">
        <v>172</v>
      </c>
      <c r="BW33" s="271"/>
      <c r="BX33" s="271"/>
      <c r="BY33" s="117"/>
      <c r="BZ33" s="268">
        <v>1</v>
      </c>
      <c r="CA33" s="268" t="s">
        <v>462</v>
      </c>
      <c r="CB33" s="272">
        <f t="shared" ref="CB33:CB56" si="32">Q24</f>
        <v>104.92100000000001</v>
      </c>
      <c r="CC33" s="272">
        <f t="shared" ref="CC33:CC56" si="33">P24</f>
        <v>87.8</v>
      </c>
      <c r="CG33" s="268">
        <f t="shared" si="2"/>
        <v>32</v>
      </c>
      <c r="CH33" s="268" t="str">
        <f t="shared" si="3"/>
        <v>40х25х1,5</v>
      </c>
      <c r="CI33" s="272">
        <f t="shared" si="4"/>
        <v>130</v>
      </c>
      <c r="CJ33" s="268">
        <v>6</v>
      </c>
      <c r="CK33" s="464"/>
      <c r="CL33" s="268">
        <v>32</v>
      </c>
      <c r="CM33" s="268" t="str">
        <f t="shared" si="5"/>
        <v>30х30х1,4</v>
      </c>
      <c r="CN33" s="268">
        <f t="shared" si="6"/>
        <v>108</v>
      </c>
      <c r="CO33" s="268">
        <v>6</v>
      </c>
      <c r="CP33" s="452"/>
      <c r="CQ33" s="280">
        <v>32</v>
      </c>
      <c r="CR33" s="279" t="str">
        <f>Лист2!L34</f>
        <v>40 (2,0)/ДН 48 (2,0)</v>
      </c>
      <c r="CS33" s="279">
        <f t="shared" si="7"/>
        <v>179</v>
      </c>
      <c r="CT33" s="268">
        <v>6</v>
      </c>
      <c r="CU33" s="452"/>
      <c r="CV33" s="280">
        <v>6</v>
      </c>
      <c r="CW33" s="427" t="str">
        <f>Лист1!C35</f>
        <v>0,9*1250*2500</v>
      </c>
      <c r="CX33" s="428"/>
      <c r="CY33" s="286">
        <f>Лист1!D35</f>
        <v>22.05</v>
      </c>
      <c r="CZ33" s="452"/>
      <c r="DA33" s="272">
        <f t="shared" si="27"/>
        <v>1695</v>
      </c>
      <c r="DB33" s="272">
        <f t="shared" si="29"/>
        <v>76.870748299319729</v>
      </c>
      <c r="DF33" s="137">
        <v>2</v>
      </c>
      <c r="DG33" s="137" t="str">
        <f>Раб2!B32</f>
        <v>Квадрат 12</v>
      </c>
      <c r="DH33" s="137">
        <v>6</v>
      </c>
      <c r="DI33" s="231">
        <f t="shared" si="31"/>
        <v>55</v>
      </c>
      <c r="DJ33" s="231">
        <f t="shared" si="31"/>
        <v>59.8</v>
      </c>
      <c r="DK33" s="232">
        <v>0.95</v>
      </c>
      <c r="DL33" s="251">
        <v>5</v>
      </c>
      <c r="DM33" s="251"/>
      <c r="DN33" s="106">
        <v>6</v>
      </c>
      <c r="DO33" s="363" t="s">
        <v>783</v>
      </c>
      <c r="DP33" s="364"/>
      <c r="DQ33" s="365"/>
      <c r="DR33" s="123" t="s">
        <v>741</v>
      </c>
      <c r="DS33" s="123">
        <v>1735</v>
      </c>
      <c r="DT33" s="254"/>
      <c r="DU33" s="137">
        <v>9</v>
      </c>
      <c r="DV33" s="137" t="s">
        <v>658</v>
      </c>
      <c r="DW33" s="231">
        <f t="shared" si="26"/>
        <v>115.8</v>
      </c>
      <c r="DX33" s="254"/>
      <c r="DY33" s="254"/>
      <c r="DZ33" s="214" t="str">
        <f t="shared" si="11"/>
        <v>Оцин 0,45*1000</v>
      </c>
    </row>
    <row r="34" spans="1:130" ht="19.05" customHeight="1" x14ac:dyDescent="0.45">
      <c r="A34" s="105">
        <f>Лист2!A36</f>
        <v>34</v>
      </c>
      <c r="B34" s="127" t="str">
        <f>Лист2!B36</f>
        <v>40х25х1,8</v>
      </c>
      <c r="C34" s="183">
        <v>1.69</v>
      </c>
      <c r="D34" s="146">
        <f>C34*F46</f>
        <v>141.62199999999999</v>
      </c>
      <c r="E34" s="143"/>
      <c r="F34" s="141"/>
      <c r="G34" s="203">
        <f>Лист2!F36</f>
        <v>34</v>
      </c>
      <c r="H34" s="144" t="str">
        <f>Лист2!G36</f>
        <v>30х30х1,8</v>
      </c>
      <c r="I34" s="183">
        <v>1.55</v>
      </c>
      <c r="J34" s="146">
        <f>I34*F46</f>
        <v>129.88999999999999</v>
      </c>
      <c r="K34" s="118"/>
      <c r="L34" s="118"/>
      <c r="M34" s="132">
        <v>11</v>
      </c>
      <c r="N34" s="144" t="str">
        <f>Лист2!Q32</f>
        <v>Уг.75 (5,0)</v>
      </c>
      <c r="O34" s="183">
        <v>5.88</v>
      </c>
      <c r="P34" s="109">
        <f>Лист2!S32+1.8</f>
        <v>75.8</v>
      </c>
      <c r="Q34" s="132">
        <f t="shared" si="25"/>
        <v>445.70399999999995</v>
      </c>
      <c r="S34" s="132"/>
      <c r="T34" s="203">
        <f>Лист2!K36</f>
        <v>34</v>
      </c>
      <c r="U34" s="299" t="str">
        <f>Лист2!L36</f>
        <v>40 (2,5)/ДН 48 (2,5)</v>
      </c>
      <c r="V34" s="165">
        <v>2.8090000000000002</v>
      </c>
      <c r="W34" s="166">
        <f>V34*Y33</f>
        <v>212.9222</v>
      </c>
      <c r="X34" s="299">
        <v>2.8</v>
      </c>
      <c r="Y34" s="300">
        <f>Коеф!Z34+1.8</f>
        <v>74.8</v>
      </c>
      <c r="Z34" s="132"/>
      <c r="AA34" s="144" t="str">
        <f>Лист1!C9</f>
        <v>0,9*1000*2000</v>
      </c>
      <c r="AB34" s="107">
        <f>Коеф!AC34</f>
        <v>14.47</v>
      </c>
      <c r="AC34" s="502"/>
      <c r="AD34" s="183"/>
      <c r="AE34" s="109">
        <f t="shared" si="30"/>
        <v>1111.296</v>
      </c>
      <c r="AF34" s="234">
        <f>Коеф!AG34</f>
        <v>75</v>
      </c>
      <c r="AG34">
        <v>1.8</v>
      </c>
      <c r="AH34" s="349"/>
      <c r="AL34" s="106">
        <v>5</v>
      </c>
      <c r="AM34" s="106" t="s">
        <v>527</v>
      </c>
      <c r="AN34" s="107">
        <f>Коеф!AC59</f>
        <v>21.324000000000002</v>
      </c>
      <c r="AO34" s="369"/>
      <c r="AP34" s="108">
        <v>1640</v>
      </c>
      <c r="AQ34" s="128"/>
      <c r="AR34" s="128"/>
      <c r="AS34" s="128"/>
      <c r="AT34" s="106">
        <v>9</v>
      </c>
      <c r="AU34" s="106" t="s">
        <v>205</v>
      </c>
      <c r="AV34" s="106">
        <v>11.75</v>
      </c>
      <c r="AW34" s="108">
        <f t="shared" si="28"/>
        <v>258.66399999999999</v>
      </c>
      <c r="AX34" s="108">
        <f>Лист1!N34+1.8</f>
        <v>86.8</v>
      </c>
      <c r="AY34" s="106">
        <v>2.98</v>
      </c>
      <c r="AZ34" s="220"/>
      <c r="BA34" s="220"/>
      <c r="BB34" s="362" t="s">
        <v>109</v>
      </c>
      <c r="BC34" s="360" t="s">
        <v>108</v>
      </c>
      <c r="BD34" s="122" t="s">
        <v>118</v>
      </c>
      <c r="BE34" s="360" t="s">
        <v>425</v>
      </c>
      <c r="BF34" s="104"/>
      <c r="BG34" s="334" t="s">
        <v>734</v>
      </c>
      <c r="BJ34" s="268">
        <v>32</v>
      </c>
      <c r="BK34" s="268" t="s">
        <v>30</v>
      </c>
      <c r="BL34" s="272">
        <v>130</v>
      </c>
      <c r="BM34" s="281"/>
      <c r="BN34" s="273"/>
      <c r="BO34" s="268">
        <v>32</v>
      </c>
      <c r="BP34" s="268" t="s">
        <v>510</v>
      </c>
      <c r="BQ34" s="268">
        <v>108</v>
      </c>
      <c r="BR34" s="271"/>
      <c r="BS34" s="117"/>
      <c r="BT34" s="268">
        <v>32</v>
      </c>
      <c r="BU34" s="268" t="s">
        <v>437</v>
      </c>
      <c r="BV34" s="272">
        <v>179</v>
      </c>
      <c r="BW34" s="271"/>
      <c r="BX34" s="271"/>
      <c r="BY34" s="117"/>
      <c r="BZ34" s="268">
        <v>2</v>
      </c>
      <c r="CA34" s="268" t="s">
        <v>463</v>
      </c>
      <c r="CB34" s="272">
        <f t="shared" si="32"/>
        <v>131.69999999999999</v>
      </c>
      <c r="CC34" s="272">
        <f t="shared" si="33"/>
        <v>87.8</v>
      </c>
      <c r="CG34" s="268">
        <f t="shared" ref="CG34:CG65" si="34">BJ35</f>
        <v>33</v>
      </c>
      <c r="CH34" s="268" t="str">
        <f t="shared" ref="CH34:CH65" si="35">BK35</f>
        <v>40х25х1,7</v>
      </c>
      <c r="CI34" s="272">
        <f t="shared" ref="CI34:CI65" si="36">BL35</f>
        <v>135</v>
      </c>
      <c r="CJ34" s="268">
        <v>6</v>
      </c>
      <c r="CK34" s="464"/>
      <c r="CL34" s="268">
        <v>33</v>
      </c>
      <c r="CM34" s="268" t="str">
        <f t="shared" ref="CM34:CM65" si="37">BP35</f>
        <v>30х30х1,5</v>
      </c>
      <c r="CN34" s="268">
        <f t="shared" ref="CN34:CN65" si="38">BQ35</f>
        <v>115</v>
      </c>
      <c r="CO34" s="268">
        <v>6</v>
      </c>
      <c r="CP34" s="452"/>
      <c r="CQ34" s="268">
        <v>33</v>
      </c>
      <c r="CR34" s="279" t="str">
        <f>Лист2!L35</f>
        <v>40 (2,4)/ДН 48 (2,4)</v>
      </c>
      <c r="CS34" s="279">
        <f t="shared" ref="CS34:CS65" si="39">BV35</f>
        <v>204</v>
      </c>
      <c r="CT34" s="268">
        <v>6</v>
      </c>
      <c r="CU34" s="452"/>
      <c r="CV34" s="280">
        <v>7</v>
      </c>
      <c r="CW34" s="427" t="str">
        <f>Лист1!C36</f>
        <v>1,0*1250*2500</v>
      </c>
      <c r="CX34" s="428"/>
      <c r="CY34" s="286">
        <f>Лист1!D36</f>
        <v>24.64</v>
      </c>
      <c r="CZ34" s="452"/>
      <c r="DA34" s="272">
        <f t="shared" si="27"/>
        <v>1870</v>
      </c>
      <c r="DB34" s="272">
        <f t="shared" si="29"/>
        <v>75.892857142857139</v>
      </c>
      <c r="DF34" s="137">
        <v>3</v>
      </c>
      <c r="DG34" s="137" t="str">
        <f>Раб2!B33</f>
        <v>Полоса 40(4,0)</v>
      </c>
      <c r="DH34" s="137">
        <v>6</v>
      </c>
      <c r="DI34" s="231">
        <f t="shared" si="31"/>
        <v>92</v>
      </c>
      <c r="DJ34" s="231">
        <f t="shared" si="31"/>
        <v>71.8</v>
      </c>
      <c r="DK34" s="263">
        <v>1.1000000000000001</v>
      </c>
      <c r="DL34" s="251">
        <v>5</v>
      </c>
      <c r="DM34" s="251"/>
      <c r="DN34" s="106">
        <v>7</v>
      </c>
      <c r="DO34" s="363" t="s">
        <v>784</v>
      </c>
      <c r="DP34" s="364"/>
      <c r="DQ34" s="365"/>
      <c r="DR34" s="123" t="s">
        <v>742</v>
      </c>
      <c r="DS34" s="123">
        <v>2180</v>
      </c>
      <c r="DT34" s="254"/>
      <c r="DU34" s="137">
        <v>10</v>
      </c>
      <c r="DV34" s="137" t="s">
        <v>659</v>
      </c>
      <c r="DW34" s="231">
        <f t="shared" si="26"/>
        <v>115.8</v>
      </c>
      <c r="DX34" s="254"/>
      <c r="DY34" s="254"/>
      <c r="DZ34" s="214" t="str">
        <f t="shared" si="11"/>
        <v>Оцин 0,45*1250</v>
      </c>
    </row>
    <row r="35" spans="1:130" ht="19.05" customHeight="1" x14ac:dyDescent="0.45">
      <c r="A35" s="105">
        <f>Лист2!A37</f>
        <v>35</v>
      </c>
      <c r="B35" s="127" t="str">
        <f>Лист2!B37</f>
        <v>40х25х2,0</v>
      </c>
      <c r="C35" s="183">
        <v>1.86</v>
      </c>
      <c r="D35" s="146">
        <f>C35*F47</f>
        <v>146.56800000000001</v>
      </c>
      <c r="E35" s="319">
        <v>1.2</v>
      </c>
      <c r="F35" s="320">
        <f>Коеф!F35+1.8</f>
        <v>102.8</v>
      </c>
      <c r="G35" s="203">
        <f>Лист2!F37</f>
        <v>35</v>
      </c>
      <c r="H35" s="144" t="str">
        <f>Лист2!G37</f>
        <v>30х30х2,0</v>
      </c>
      <c r="I35" s="183">
        <v>1.7</v>
      </c>
      <c r="J35" s="146">
        <f>I35*F47</f>
        <v>133.95999999999998</v>
      </c>
      <c r="K35" s="118"/>
      <c r="L35" s="118"/>
      <c r="M35" s="132">
        <v>12</v>
      </c>
      <c r="N35" s="144" t="str">
        <f>Лист2!Q33</f>
        <v>Уг. 75 (6,0)</v>
      </c>
      <c r="O35" s="183">
        <v>6.89</v>
      </c>
      <c r="P35" s="109">
        <f>Лист2!S33+1.8</f>
        <v>75.8</v>
      </c>
      <c r="Q35" s="132">
        <f t="shared" si="25"/>
        <v>522.26199999999994</v>
      </c>
      <c r="S35" s="132"/>
      <c r="T35" s="203">
        <f>Лист2!K37</f>
        <v>35</v>
      </c>
      <c r="U35" s="299" t="str">
        <f>Лист2!L37</f>
        <v>40 (2,8)/ДН 48 (2,8)</v>
      </c>
      <c r="V35" s="165">
        <v>3.12</v>
      </c>
      <c r="W35" s="166">
        <f>V35*Y34</f>
        <v>233.376</v>
      </c>
      <c r="X35" s="164">
        <v>3</v>
      </c>
      <c r="Y35" s="300">
        <f>Коеф!Z35+1.8</f>
        <v>74.8</v>
      </c>
      <c r="Z35" s="132"/>
      <c r="AA35" s="144" t="str">
        <f>Лист1!C10</f>
        <v>1,0*1000*2000</v>
      </c>
      <c r="AB35" s="107">
        <f>Коеф!AC35</f>
        <v>16.03</v>
      </c>
      <c r="AC35" s="502"/>
      <c r="AD35" s="183"/>
      <c r="AE35" s="109">
        <f t="shared" si="30"/>
        <v>1215.0740000000001</v>
      </c>
      <c r="AF35" s="234">
        <f>Коеф!AG35</f>
        <v>74</v>
      </c>
      <c r="AG35">
        <v>1.8</v>
      </c>
      <c r="AH35" s="349"/>
      <c r="AL35" s="106">
        <v>6</v>
      </c>
      <c r="AM35" s="106" t="s">
        <v>312</v>
      </c>
      <c r="AN35" s="107">
        <f>Коеф!AC60</f>
        <v>22.05</v>
      </c>
      <c r="AO35" s="369"/>
      <c r="AP35" s="108">
        <v>1695</v>
      </c>
      <c r="AQ35" s="128"/>
      <c r="AR35" s="128"/>
      <c r="AS35" s="128"/>
      <c r="AT35" s="106">
        <v>10</v>
      </c>
      <c r="AU35" s="106" t="s">
        <v>251</v>
      </c>
      <c r="AV35" s="106">
        <v>11.75</v>
      </c>
      <c r="AW35" s="108">
        <f t="shared" si="28"/>
        <v>334.18</v>
      </c>
      <c r="AX35" s="108">
        <f>Лист1!N35+1.8</f>
        <v>86.8</v>
      </c>
      <c r="AY35" s="106">
        <v>3.85</v>
      </c>
      <c r="AZ35" s="220"/>
      <c r="BA35" s="220"/>
      <c r="BB35" s="362"/>
      <c r="BC35" s="361"/>
      <c r="BD35" s="202" t="s">
        <v>222</v>
      </c>
      <c r="BE35" s="361"/>
      <c r="BF35" s="104"/>
      <c r="BG35" s="334" t="s">
        <v>735</v>
      </c>
      <c r="BJ35" s="268">
        <v>33</v>
      </c>
      <c r="BK35" s="268" t="s">
        <v>464</v>
      </c>
      <c r="BL35" s="272">
        <v>135</v>
      </c>
      <c r="BM35" s="281"/>
      <c r="BN35" s="273"/>
      <c r="BO35" s="268">
        <v>33</v>
      </c>
      <c r="BP35" s="268" t="s">
        <v>80</v>
      </c>
      <c r="BQ35" s="268">
        <v>115</v>
      </c>
      <c r="BR35" s="271"/>
      <c r="BS35" s="117"/>
      <c r="BT35" s="268">
        <v>33</v>
      </c>
      <c r="BU35" s="268" t="s">
        <v>805</v>
      </c>
      <c r="BV35" s="272">
        <v>204</v>
      </c>
      <c r="BW35" s="271"/>
      <c r="BX35" s="271"/>
      <c r="BY35" s="117"/>
      <c r="BZ35" s="268">
        <v>3</v>
      </c>
      <c r="CA35" s="268" t="s">
        <v>427</v>
      </c>
      <c r="CB35" s="272">
        <f t="shared" si="32"/>
        <v>144.38399999999999</v>
      </c>
      <c r="CC35" s="272">
        <f t="shared" si="33"/>
        <v>76.8</v>
      </c>
      <c r="CG35" s="268">
        <f t="shared" si="34"/>
        <v>34</v>
      </c>
      <c r="CH35" s="268" t="str">
        <f t="shared" si="35"/>
        <v>40х25х1,8</v>
      </c>
      <c r="CI35" s="272">
        <f t="shared" si="36"/>
        <v>142</v>
      </c>
      <c r="CJ35" s="268">
        <v>6</v>
      </c>
      <c r="CK35" s="464"/>
      <c r="CL35" s="268">
        <v>34</v>
      </c>
      <c r="CM35" s="268" t="str">
        <f t="shared" si="37"/>
        <v>30х30х1,8</v>
      </c>
      <c r="CN35" s="268">
        <f t="shared" si="38"/>
        <v>130</v>
      </c>
      <c r="CO35" s="268">
        <v>6</v>
      </c>
      <c r="CP35" s="452"/>
      <c r="CQ35" s="280">
        <v>34</v>
      </c>
      <c r="CR35" s="279" t="str">
        <f>Лист2!L36</f>
        <v>40 (2,5)/ДН 48 (2,5)</v>
      </c>
      <c r="CS35" s="279">
        <f t="shared" si="39"/>
        <v>213</v>
      </c>
      <c r="CT35" s="268">
        <v>6</v>
      </c>
      <c r="CU35" s="452"/>
      <c r="CV35" s="280">
        <v>8</v>
      </c>
      <c r="CW35" s="427" t="str">
        <f>Лист1!C37</f>
        <v>1,1*1250*2500</v>
      </c>
      <c r="CX35" s="428"/>
      <c r="CY35" s="286">
        <f>Лист1!D37</f>
        <v>26.49</v>
      </c>
      <c r="CZ35" s="452"/>
      <c r="DA35" s="272">
        <f t="shared" si="27"/>
        <v>2010</v>
      </c>
      <c r="DB35" s="272">
        <f t="shared" si="29"/>
        <v>75.877689694224244</v>
      </c>
      <c r="DF35" s="137">
        <v>4</v>
      </c>
      <c r="DG35" s="137" t="str">
        <f>Раб2!B34</f>
        <v>Полоса 50(4,0)</v>
      </c>
      <c r="DH35" s="137">
        <v>6</v>
      </c>
      <c r="DI35" s="231">
        <f t="shared" si="31"/>
        <v>95</v>
      </c>
      <c r="DJ35" s="231">
        <f t="shared" si="31"/>
        <v>67.8</v>
      </c>
      <c r="DK35" s="263">
        <v>1.45</v>
      </c>
      <c r="DL35" s="251">
        <v>5</v>
      </c>
      <c r="DM35" s="251"/>
      <c r="DN35" s="106">
        <v>8</v>
      </c>
      <c r="DO35" s="363" t="s">
        <v>785</v>
      </c>
      <c r="DP35" s="364"/>
      <c r="DQ35" s="365"/>
      <c r="DR35" s="123" t="s">
        <v>743</v>
      </c>
      <c r="DS35" s="123">
        <v>795</v>
      </c>
      <c r="DT35" s="254"/>
      <c r="DU35" s="137">
        <v>11</v>
      </c>
      <c r="DV35" s="230" t="s">
        <v>660</v>
      </c>
      <c r="DW35" s="231">
        <f t="shared" si="26"/>
        <v>115.8</v>
      </c>
      <c r="DX35" s="254"/>
      <c r="DY35" s="254"/>
      <c r="DZ35" s="214" t="str">
        <f t="shared" si="11"/>
        <v>Оцин 0,5*1000</v>
      </c>
    </row>
    <row r="36" spans="1:130" ht="19.05" customHeight="1" x14ac:dyDescent="0.45">
      <c r="A36" s="105">
        <f>Лист2!A38</f>
        <v>36</v>
      </c>
      <c r="B36" s="127" t="str">
        <f>Лист2!B38</f>
        <v>40х30х1,5</v>
      </c>
      <c r="C36" s="183">
        <v>1.55</v>
      </c>
      <c r="D36" s="146">
        <f>C36*F44</f>
        <v>136.09</v>
      </c>
      <c r="E36" s="319">
        <v>1.5</v>
      </c>
      <c r="F36" s="320">
        <f>Коеф!F36+1.8</f>
        <v>96.8</v>
      </c>
      <c r="G36" s="203">
        <f>Лист2!F38</f>
        <v>36</v>
      </c>
      <c r="H36" s="144" t="str">
        <f>Лист2!G38</f>
        <v>40х40х1,0</v>
      </c>
      <c r="I36" s="183">
        <v>1.21</v>
      </c>
      <c r="J36" s="146">
        <f>I36*F41</f>
        <v>106.238</v>
      </c>
      <c r="K36" s="118"/>
      <c r="L36" s="143"/>
      <c r="M36" s="132">
        <v>13</v>
      </c>
      <c r="N36" s="144" t="str">
        <f>Лист2!Q34</f>
        <v>Уг. 75 (7,0)</v>
      </c>
      <c r="O36" s="183">
        <v>7.96</v>
      </c>
      <c r="P36" s="109">
        <f>Лист2!S34+1.8</f>
        <v>75.8</v>
      </c>
      <c r="Q36" s="132">
        <f t="shared" si="25"/>
        <v>603.36799999999994</v>
      </c>
      <c r="S36" s="132"/>
      <c r="T36" s="203">
        <f>Лист2!K38</f>
        <v>36</v>
      </c>
      <c r="U36" s="299" t="str">
        <f>Лист2!L38</f>
        <v>40 (3,0)/ДН 48 (3,0)</v>
      </c>
      <c r="V36" s="165">
        <v>3.343</v>
      </c>
      <c r="W36" s="166">
        <f>V36*Y35</f>
        <v>250.0564</v>
      </c>
      <c r="X36" s="299">
        <v>3.5</v>
      </c>
      <c r="Y36" s="300">
        <f>Коеф!Z36+1.8</f>
        <v>74.8</v>
      </c>
      <c r="Z36" s="132"/>
      <c r="AA36" s="144" t="str">
        <f>Лист1!C11</f>
        <v>1,1*1000*2000</v>
      </c>
      <c r="AB36" s="107">
        <f>Коеф!AC36</f>
        <v>16.75</v>
      </c>
      <c r="AC36" s="502"/>
      <c r="AD36" s="183"/>
      <c r="AE36" s="109">
        <f t="shared" si="30"/>
        <v>1269.6499999999999</v>
      </c>
      <c r="AF36" s="234">
        <f>Коеф!AG36</f>
        <v>74</v>
      </c>
      <c r="AG36">
        <v>1.8</v>
      </c>
      <c r="AH36" s="349"/>
      <c r="AL36" s="106">
        <v>7</v>
      </c>
      <c r="AM36" s="106" t="s">
        <v>311</v>
      </c>
      <c r="AN36" s="107">
        <f>Коеф!AC61</f>
        <v>24.64</v>
      </c>
      <c r="AO36" s="369"/>
      <c r="AP36" s="108">
        <v>1870</v>
      </c>
      <c r="AQ36" s="128"/>
      <c r="AR36" s="128"/>
      <c r="AS36" s="128"/>
      <c r="AT36" s="106">
        <v>11</v>
      </c>
      <c r="AU36" s="106" t="s">
        <v>241</v>
      </c>
      <c r="AV36" s="106">
        <v>11.75</v>
      </c>
      <c r="AW36" s="108">
        <f t="shared" si="28"/>
        <v>419.24399999999997</v>
      </c>
      <c r="AX36" s="108">
        <f>Лист1!N36+1.8</f>
        <v>86.8</v>
      </c>
      <c r="AY36" s="106">
        <v>4.83</v>
      </c>
      <c r="AZ36" s="220"/>
      <c r="BA36" s="220"/>
      <c r="BB36" s="106">
        <v>1</v>
      </c>
      <c r="BC36" s="202" t="s">
        <v>473</v>
      </c>
      <c r="BD36" s="315">
        <f>Лист1!T40+1.8</f>
        <v>86.8</v>
      </c>
      <c r="BE36" s="202">
        <v>0.18</v>
      </c>
      <c r="BF36" s="244"/>
      <c r="BG36" s="334" t="s">
        <v>736</v>
      </c>
      <c r="BJ36" s="268">
        <v>34</v>
      </c>
      <c r="BK36" s="268" t="s">
        <v>31</v>
      </c>
      <c r="BL36" s="272">
        <v>142</v>
      </c>
      <c r="BM36" s="281"/>
      <c r="BN36" s="273"/>
      <c r="BO36" s="268">
        <v>34</v>
      </c>
      <c r="BP36" s="268" t="s">
        <v>81</v>
      </c>
      <c r="BQ36" s="268">
        <v>130</v>
      </c>
      <c r="BR36" s="271"/>
      <c r="BS36" s="117"/>
      <c r="BT36" s="268">
        <v>34</v>
      </c>
      <c r="BU36" s="268" t="s">
        <v>438</v>
      </c>
      <c r="BV36" s="272">
        <v>213</v>
      </c>
      <c r="BW36" s="271"/>
      <c r="BX36" s="271"/>
      <c r="BY36" s="117"/>
      <c r="BZ36" s="268">
        <v>4</v>
      </c>
      <c r="CA36" s="268" t="s">
        <v>226</v>
      </c>
      <c r="CB36" s="272">
        <f t="shared" si="32"/>
        <v>185.85599999999999</v>
      </c>
      <c r="CC36" s="272">
        <f t="shared" si="33"/>
        <v>76.8</v>
      </c>
      <c r="CG36" s="268">
        <f t="shared" si="34"/>
        <v>35</v>
      </c>
      <c r="CH36" s="268" t="str">
        <f t="shared" si="35"/>
        <v>40х25х2,0</v>
      </c>
      <c r="CI36" s="272">
        <f t="shared" si="36"/>
        <v>147</v>
      </c>
      <c r="CJ36" s="268">
        <v>6</v>
      </c>
      <c r="CK36" s="464"/>
      <c r="CL36" s="268">
        <v>35</v>
      </c>
      <c r="CM36" s="268" t="str">
        <f t="shared" si="37"/>
        <v>30х30х2,0</v>
      </c>
      <c r="CN36" s="268">
        <f t="shared" si="38"/>
        <v>134</v>
      </c>
      <c r="CO36" s="268">
        <v>6</v>
      </c>
      <c r="CP36" s="432"/>
      <c r="CQ36" s="268">
        <v>35</v>
      </c>
      <c r="CR36" s="279" t="str">
        <f>Лист2!L37</f>
        <v>40 (2,8)/ДН 48 (2,8)</v>
      </c>
      <c r="CS36" s="279">
        <f t="shared" si="39"/>
        <v>233</v>
      </c>
      <c r="CT36" s="268">
        <v>6</v>
      </c>
      <c r="CU36" s="452"/>
      <c r="CV36" s="280">
        <v>9</v>
      </c>
      <c r="CW36" s="427" t="str">
        <f>Лист1!C38</f>
        <v>1,2*1250*2500</v>
      </c>
      <c r="CX36" s="428"/>
      <c r="CY36" s="286">
        <f>Лист1!D38</f>
        <v>28.66</v>
      </c>
      <c r="CZ36" s="452"/>
      <c r="DA36" s="272">
        <f t="shared" si="27"/>
        <v>2170</v>
      </c>
      <c r="DB36" s="272">
        <f t="shared" si="29"/>
        <v>75.715282623866017</v>
      </c>
      <c r="DF36" s="137">
        <v>5</v>
      </c>
      <c r="DG36" s="137" t="str">
        <f>Раб2!B35</f>
        <v>Уголок 30х30х2,0</v>
      </c>
      <c r="DH36" s="137">
        <v>6</v>
      </c>
      <c r="DI36" s="231">
        <f t="shared" si="31"/>
        <v>51</v>
      </c>
      <c r="DJ36" s="231">
        <f t="shared" si="31"/>
        <v>66.8</v>
      </c>
      <c r="DK36" s="262">
        <v>0.85</v>
      </c>
      <c r="DL36" s="251">
        <v>5</v>
      </c>
      <c r="DM36" s="251"/>
      <c r="DN36" s="406" t="s">
        <v>790</v>
      </c>
      <c r="DO36" s="406"/>
      <c r="DP36" s="406"/>
      <c r="DQ36" s="406"/>
      <c r="DR36" s="406"/>
      <c r="DS36" s="406"/>
      <c r="DT36" s="254"/>
      <c r="DU36" s="214" t="s">
        <v>0</v>
      </c>
      <c r="DV36" s="492" t="s">
        <v>668</v>
      </c>
      <c r="DW36" s="494"/>
      <c r="DX36" s="254"/>
      <c r="DY36" s="254"/>
      <c r="DZ36" s="214" t="str">
        <f t="shared" si="11"/>
        <v>Оцин 0,5*1250</v>
      </c>
    </row>
    <row r="37" spans="1:130" ht="19.05" customHeight="1" x14ac:dyDescent="0.45">
      <c r="A37" s="105">
        <f>Лист2!A39</f>
        <v>37</v>
      </c>
      <c r="B37" s="127" t="str">
        <f>Лист2!B39</f>
        <v>40х30х1,8</v>
      </c>
      <c r="C37" s="183">
        <v>1.83</v>
      </c>
      <c r="D37" s="146">
        <f>C37*F46</f>
        <v>153.35400000000001</v>
      </c>
      <c r="E37" s="295">
        <v>1.5</v>
      </c>
      <c r="F37" s="320">
        <f>Коеф!F37+1.8</f>
        <v>83.8</v>
      </c>
      <c r="G37" s="203">
        <f>Лист2!F39</f>
        <v>37</v>
      </c>
      <c r="H37" s="144" t="str">
        <f>Лист2!G39</f>
        <v>40х40х1,1</v>
      </c>
      <c r="I37" s="183">
        <v>1.33</v>
      </c>
      <c r="J37" s="146">
        <f t="shared" ref="J37:J47" si="40">I37*F41</f>
        <v>116.774</v>
      </c>
      <c r="K37" s="143"/>
      <c r="L37" s="143"/>
      <c r="M37" s="132">
        <v>14</v>
      </c>
      <c r="N37" s="144" t="str">
        <f>Лист2!Q35</f>
        <v>Уг. 75 (8,0)</v>
      </c>
      <c r="O37" s="183">
        <v>9.02</v>
      </c>
      <c r="P37" s="109">
        <f>Лист2!S35+1.8</f>
        <v>75.8</v>
      </c>
      <c r="Q37" s="132">
        <f>O37*P37</f>
        <v>683.71599999999989</v>
      </c>
      <c r="S37" s="132"/>
      <c r="T37" s="203">
        <f>Лист2!K39</f>
        <v>37</v>
      </c>
      <c r="U37" s="299" t="str">
        <f>Лист2!L39</f>
        <v>40 (3,5)/ДН 48 (3,5)</v>
      </c>
      <c r="V37" s="165">
        <v>3.84</v>
      </c>
      <c r="W37" s="166">
        <f>V37*Y44</f>
        <v>287.23199999999997</v>
      </c>
      <c r="X37" s="164">
        <v>4</v>
      </c>
      <c r="Y37" s="300">
        <f>Коеф!Z37+1.8</f>
        <v>74.8</v>
      </c>
      <c r="Z37" s="132"/>
      <c r="AA37" s="144" t="str">
        <f>Лист1!C12</f>
        <v>1,2*1000*2000</v>
      </c>
      <c r="AB37" s="107">
        <f>Коеф!AC37</f>
        <v>18.399999999999999</v>
      </c>
      <c r="AC37" s="502"/>
      <c r="AD37" s="183"/>
      <c r="AE37" s="109">
        <f t="shared" si="30"/>
        <v>1394.7199999999998</v>
      </c>
      <c r="AF37" s="234">
        <f>Коеф!AG37</f>
        <v>74</v>
      </c>
      <c r="AG37">
        <v>1.8</v>
      </c>
      <c r="AH37" s="349"/>
      <c r="AL37" s="106">
        <v>8</v>
      </c>
      <c r="AM37" s="106" t="s">
        <v>313</v>
      </c>
      <c r="AN37" s="107">
        <f>Коеф!AC62</f>
        <v>26.49</v>
      </c>
      <c r="AO37" s="369"/>
      <c r="AP37" s="108">
        <v>2010</v>
      </c>
      <c r="AQ37" s="128"/>
      <c r="AR37" s="128"/>
      <c r="AS37" s="128"/>
      <c r="AT37" s="106">
        <v>12</v>
      </c>
      <c r="AU37" s="106" t="s">
        <v>279</v>
      </c>
      <c r="AV37" s="106">
        <v>11.75</v>
      </c>
      <c r="AW37" s="108">
        <f t="shared" si="28"/>
        <v>547.70799999999997</v>
      </c>
      <c r="AX37" s="108">
        <f>Лист1!N37+1.8</f>
        <v>86.8</v>
      </c>
      <c r="AY37" s="113">
        <v>6.31</v>
      </c>
      <c r="AZ37" s="248"/>
      <c r="BA37" s="220"/>
      <c r="BB37" s="106">
        <v>2</v>
      </c>
      <c r="BC37" s="106" t="s">
        <v>389</v>
      </c>
      <c r="BD37" s="315">
        <f>Лист1!T41+1.8</f>
        <v>85.8</v>
      </c>
      <c r="BE37" s="202">
        <v>0.26</v>
      </c>
      <c r="BF37" s="220"/>
      <c r="BG37" s="334" t="s">
        <v>737</v>
      </c>
      <c r="BJ37" s="268">
        <v>35</v>
      </c>
      <c r="BK37" s="268" t="s">
        <v>32</v>
      </c>
      <c r="BL37" s="272">
        <v>147</v>
      </c>
      <c r="BM37" s="281"/>
      <c r="BN37" s="271"/>
      <c r="BO37" s="268">
        <v>35</v>
      </c>
      <c r="BP37" s="268" t="s">
        <v>82</v>
      </c>
      <c r="BQ37" s="268">
        <v>134</v>
      </c>
      <c r="BR37" s="271"/>
      <c r="BS37" s="117"/>
      <c r="BT37" s="268">
        <v>35</v>
      </c>
      <c r="BU37" s="268" t="s">
        <v>630</v>
      </c>
      <c r="BV37" s="272">
        <v>233</v>
      </c>
      <c r="BW37" s="271"/>
      <c r="BX37" s="271"/>
      <c r="BY37" s="117"/>
      <c r="BZ37" s="268">
        <v>5</v>
      </c>
      <c r="CA37" s="268" t="s">
        <v>291</v>
      </c>
      <c r="CB37" s="272">
        <f t="shared" si="32"/>
        <v>206.934</v>
      </c>
      <c r="CC37" s="272">
        <f t="shared" si="33"/>
        <v>75.8</v>
      </c>
      <c r="CG37" s="268">
        <f t="shared" si="34"/>
        <v>36</v>
      </c>
      <c r="CH37" s="268" t="str">
        <f t="shared" si="35"/>
        <v>40х30х1,5</v>
      </c>
      <c r="CI37" s="272">
        <f t="shared" si="36"/>
        <v>136</v>
      </c>
      <c r="CJ37" s="268">
        <v>6</v>
      </c>
      <c r="CK37" s="464"/>
      <c r="CL37" s="268">
        <v>36</v>
      </c>
      <c r="CM37" s="268" t="str">
        <f t="shared" si="37"/>
        <v>40х40х1,0</v>
      </c>
      <c r="CN37" s="268">
        <f t="shared" si="38"/>
        <v>106</v>
      </c>
      <c r="CO37" s="268">
        <v>6</v>
      </c>
      <c r="CP37" s="431" t="s">
        <v>504</v>
      </c>
      <c r="CQ37" s="280">
        <v>36</v>
      </c>
      <c r="CR37" s="279" t="str">
        <f>Лист2!L38</f>
        <v>40 (3,0)/ДН 48 (3,0)</v>
      </c>
      <c r="CS37" s="279">
        <f t="shared" si="39"/>
        <v>250</v>
      </c>
      <c r="CT37" s="268">
        <v>6</v>
      </c>
      <c r="CU37" s="452"/>
      <c r="CV37" s="280">
        <v>10</v>
      </c>
      <c r="CW37" s="427" t="str">
        <f>Лист1!C39</f>
        <v>1,4*1250*2500</v>
      </c>
      <c r="CX37" s="428"/>
      <c r="CY37" s="286">
        <f>Лист1!D39</f>
        <v>34.049999999999997</v>
      </c>
      <c r="CZ37" s="452"/>
      <c r="DA37" s="272">
        <f t="shared" si="27"/>
        <v>2580</v>
      </c>
      <c r="DB37" s="272">
        <f t="shared" si="29"/>
        <v>75.770925110132168</v>
      </c>
      <c r="DF37" s="137">
        <v>6</v>
      </c>
      <c r="DG37" s="137" t="str">
        <f>Раб2!B36</f>
        <v>Уголок 40х40х2,2</v>
      </c>
      <c r="DH37" s="137">
        <v>6</v>
      </c>
      <c r="DI37" s="231">
        <f t="shared" si="31"/>
        <v>75</v>
      </c>
      <c r="DJ37" s="231">
        <f t="shared" si="31"/>
        <v>66.8</v>
      </c>
      <c r="DK37" s="232">
        <v>1.2</v>
      </c>
      <c r="DL37" s="251">
        <v>5</v>
      </c>
      <c r="DM37" s="251"/>
      <c r="DN37" s="106">
        <v>9</v>
      </c>
      <c r="DO37" s="359" t="s">
        <v>780</v>
      </c>
      <c r="DP37" s="359"/>
      <c r="DQ37" s="359"/>
      <c r="DR37" s="123" t="s">
        <v>744</v>
      </c>
      <c r="DS37" s="123">
        <v>715</v>
      </c>
      <c r="DT37" s="254"/>
      <c r="DU37" s="137">
        <v>1</v>
      </c>
      <c r="DV37" s="137" t="s">
        <v>669</v>
      </c>
      <c r="DW37" s="231">
        <f>Каракол!BD74</f>
        <v>81.8</v>
      </c>
      <c r="DX37" s="254"/>
      <c r="DY37" s="254"/>
      <c r="DZ37" s="214" t="str">
        <f t="shared" si="11"/>
        <v>Оцин 0,7*1250</v>
      </c>
    </row>
    <row r="38" spans="1:130" ht="19.05" customHeight="1" x14ac:dyDescent="0.45">
      <c r="A38" s="105">
        <f>Лист2!A40</f>
        <v>38</v>
      </c>
      <c r="B38" s="127" t="str">
        <f>Лист2!B40</f>
        <v>40х30х2,0</v>
      </c>
      <c r="C38" s="183">
        <v>2.02</v>
      </c>
      <c r="D38" s="146">
        <f>C38*F47</f>
        <v>159.17599999999999</v>
      </c>
      <c r="G38" s="203">
        <f>Лист2!F40</f>
        <v>38</v>
      </c>
      <c r="H38" s="144" t="str">
        <f>Лист2!G40</f>
        <v>40х40х1,2</v>
      </c>
      <c r="I38" s="183">
        <v>1.4430000000000001</v>
      </c>
      <c r="J38" s="146">
        <f t="shared" si="40"/>
        <v>125.25239999999999</v>
      </c>
      <c r="K38" s="143"/>
      <c r="L38" s="143"/>
      <c r="M38" s="132">
        <v>15</v>
      </c>
      <c r="N38" s="144" t="str">
        <f>Лист2!Q36</f>
        <v>Уг. 90 (6,0)</v>
      </c>
      <c r="O38" s="183">
        <v>8.33</v>
      </c>
      <c r="P38" s="109">
        <f>Лист2!S36+1.8</f>
        <v>75.8</v>
      </c>
      <c r="Q38" s="132">
        <f t="shared" si="25"/>
        <v>631.41399999999999</v>
      </c>
      <c r="S38" s="132"/>
      <c r="T38" s="203">
        <f>Лист2!K40</f>
        <v>38</v>
      </c>
      <c r="U38" s="142" t="str">
        <f>Лист2!L40</f>
        <v>40 (4,0)/ДН 48 (4,0)</v>
      </c>
      <c r="V38" s="145">
        <v>4.1509999999999998</v>
      </c>
      <c r="W38" s="174">
        <f>V38*Y16</f>
        <v>310.4948</v>
      </c>
      <c r="X38" s="2"/>
      <c r="Y38" s="2"/>
      <c r="Z38" s="132"/>
      <c r="AA38" s="144" t="str">
        <f>Лист1!C13</f>
        <v>1,4*1000*2000</v>
      </c>
      <c r="AB38" s="107">
        <f>Коеф!AC38</f>
        <v>21.81</v>
      </c>
      <c r="AC38" s="502"/>
      <c r="AD38" s="183"/>
      <c r="AE38" s="109">
        <f t="shared" si="30"/>
        <v>1653.1979999999999</v>
      </c>
      <c r="AF38" s="234">
        <f>Коеф!AG38</f>
        <v>74</v>
      </c>
      <c r="AG38">
        <v>1.8</v>
      </c>
      <c r="AH38" s="349"/>
      <c r="AL38" s="106">
        <v>9</v>
      </c>
      <c r="AM38" s="106" t="s">
        <v>314</v>
      </c>
      <c r="AN38" s="107">
        <f>Коеф!AC63</f>
        <v>28.66</v>
      </c>
      <c r="AO38" s="369"/>
      <c r="AP38" s="108">
        <v>2170</v>
      </c>
      <c r="AQ38" s="128"/>
      <c r="AR38" s="128"/>
      <c r="AS38" s="128"/>
      <c r="AT38" s="384" t="s">
        <v>576</v>
      </c>
      <c r="AU38" s="384"/>
      <c r="AV38" s="384"/>
      <c r="AW38" s="384"/>
      <c r="AX38" s="384"/>
      <c r="AY38" s="384"/>
      <c r="AZ38" s="220"/>
      <c r="BA38" s="248"/>
      <c r="BB38" s="106">
        <v>3</v>
      </c>
      <c r="BC38" s="106" t="s">
        <v>172</v>
      </c>
      <c r="BD38" s="315">
        <f>Лист1!T42+1.8</f>
        <v>85.8</v>
      </c>
      <c r="BE38" s="106">
        <v>0.26</v>
      </c>
      <c r="BF38" s="220"/>
      <c r="BG38" s="334" t="s">
        <v>721</v>
      </c>
      <c r="BJ38" s="268">
        <v>36</v>
      </c>
      <c r="BK38" s="268" t="s">
        <v>134</v>
      </c>
      <c r="BL38" s="272">
        <v>136</v>
      </c>
      <c r="BM38" s="281"/>
      <c r="BN38" s="271"/>
      <c r="BO38" s="268">
        <v>36</v>
      </c>
      <c r="BP38" s="268" t="s">
        <v>176</v>
      </c>
      <c r="BQ38" s="268">
        <v>106</v>
      </c>
      <c r="BR38" s="271"/>
      <c r="BS38" s="117"/>
      <c r="BT38" s="268">
        <v>36</v>
      </c>
      <c r="BU38" s="268" t="s">
        <v>503</v>
      </c>
      <c r="BV38" s="272">
        <v>250</v>
      </c>
      <c r="BW38" s="271"/>
      <c r="BX38" s="271"/>
      <c r="BY38" s="117"/>
      <c r="BZ38" s="268">
        <v>6</v>
      </c>
      <c r="CA38" s="268" t="s">
        <v>227</v>
      </c>
      <c r="CB38" s="272">
        <f t="shared" si="32"/>
        <v>239.52799999999999</v>
      </c>
      <c r="CC38" s="272">
        <f t="shared" si="33"/>
        <v>75.8</v>
      </c>
      <c r="CG38" s="268">
        <f t="shared" si="34"/>
        <v>37</v>
      </c>
      <c r="CH38" s="268" t="str">
        <f t="shared" si="35"/>
        <v>40х30х1,8</v>
      </c>
      <c r="CI38" s="272">
        <f t="shared" si="36"/>
        <v>153</v>
      </c>
      <c r="CJ38" s="268">
        <v>6</v>
      </c>
      <c r="CK38" s="464"/>
      <c r="CL38" s="268">
        <v>37</v>
      </c>
      <c r="CM38" s="268" t="str">
        <f t="shared" si="37"/>
        <v>40х40х1,1</v>
      </c>
      <c r="CN38" s="268">
        <f t="shared" si="38"/>
        <v>117</v>
      </c>
      <c r="CO38" s="268">
        <v>6</v>
      </c>
      <c r="CP38" s="452"/>
      <c r="CQ38" s="280">
        <v>37</v>
      </c>
      <c r="CR38" s="279" t="str">
        <f>Лист2!L39</f>
        <v>40 (3,5)/ДН 48 (3,5)</v>
      </c>
      <c r="CS38" s="279">
        <f t="shared" si="39"/>
        <v>287</v>
      </c>
      <c r="CT38" s="268">
        <v>6</v>
      </c>
      <c r="CU38" s="452"/>
      <c r="CV38" s="280">
        <v>11</v>
      </c>
      <c r="CW38" s="427" t="str">
        <f>Лист1!C40</f>
        <v>1,5*1250*2500</v>
      </c>
      <c r="CX38" s="428"/>
      <c r="CY38" s="286">
        <f>Лист1!D40</f>
        <v>36.25</v>
      </c>
      <c r="CZ38" s="452"/>
      <c r="DA38" s="272">
        <f t="shared" si="27"/>
        <v>2750</v>
      </c>
      <c r="DB38" s="272">
        <f t="shared" si="29"/>
        <v>75.862068965517238</v>
      </c>
      <c r="DF38" s="137">
        <v>7</v>
      </c>
      <c r="DG38" s="137" t="str">
        <f>Раб2!B37</f>
        <v>Уголок 50х50х2,5</v>
      </c>
      <c r="DH38" s="137">
        <v>6</v>
      </c>
      <c r="DI38" s="231">
        <f t="shared" si="31"/>
        <v>113</v>
      </c>
      <c r="DJ38" s="231">
        <f t="shared" si="31"/>
        <v>66.8</v>
      </c>
      <c r="DK38" s="232">
        <v>1.7</v>
      </c>
      <c r="DL38" s="251">
        <v>5</v>
      </c>
      <c r="DM38" s="251"/>
      <c r="DN38" s="106">
        <v>10</v>
      </c>
      <c r="DO38" s="359" t="s">
        <v>781</v>
      </c>
      <c r="DP38" s="359"/>
      <c r="DQ38" s="359"/>
      <c r="DR38" s="123" t="s">
        <v>745</v>
      </c>
      <c r="DS38" s="123">
        <v>1025</v>
      </c>
      <c r="DT38" s="254"/>
      <c r="DU38" s="137">
        <v>2</v>
      </c>
      <c r="DV38" s="137" t="s">
        <v>670</v>
      </c>
      <c r="DW38" s="231">
        <f>Каракол!BD75</f>
        <v>79.8</v>
      </c>
      <c r="DX38" s="254"/>
      <c r="DY38" s="254"/>
      <c r="DZ38" s="214" t="str">
        <f t="shared" si="11"/>
        <v>Оцин 1,0*1250</v>
      </c>
    </row>
    <row r="39" spans="1:130" ht="19.05" customHeight="1" x14ac:dyDescent="0.45">
      <c r="A39" s="105">
        <f>Лист2!A41</f>
        <v>39</v>
      </c>
      <c r="B39" s="323" t="str">
        <f>Лист2!B41</f>
        <v>50х10х1,2</v>
      </c>
      <c r="C39" s="317">
        <v>1.07</v>
      </c>
      <c r="D39" s="146">
        <f>C39*F35</f>
        <v>109.99600000000001</v>
      </c>
      <c r="E39" s="129">
        <v>0.8</v>
      </c>
      <c r="F39" s="178">
        <f>Коеф!F39+1.8</f>
        <v>92.8</v>
      </c>
      <c r="G39" s="203">
        <f>Лист2!F41</f>
        <v>39</v>
      </c>
      <c r="H39" s="144" t="str">
        <f>Лист2!G41</f>
        <v>40х40х1,4</v>
      </c>
      <c r="I39" s="183">
        <v>1.67</v>
      </c>
      <c r="J39" s="146">
        <f t="shared" si="40"/>
        <v>146.62599999999998</v>
      </c>
      <c r="K39" s="143"/>
      <c r="L39" s="143"/>
      <c r="M39" s="132">
        <v>16</v>
      </c>
      <c r="N39" s="144" t="str">
        <f>Лист2!Q37</f>
        <v>Уг. 90 (7,0)</v>
      </c>
      <c r="O39" s="183">
        <v>9.64</v>
      </c>
      <c r="P39" s="109">
        <f>Лист2!S37+1.8</f>
        <v>75.8</v>
      </c>
      <c r="Q39" s="132">
        <f t="shared" si="25"/>
        <v>730.71199999999999</v>
      </c>
      <c r="S39" s="132"/>
      <c r="T39" s="203">
        <f>Лист2!K41</f>
        <v>39</v>
      </c>
      <c r="U39" s="301" t="str">
        <f>Лист2!L41</f>
        <v>57 (1,5)</v>
      </c>
      <c r="V39" s="155">
        <v>2.0499999999999998</v>
      </c>
      <c r="W39" s="156">
        <f>V39*Y9</f>
        <v>179.98999999999998</v>
      </c>
      <c r="X39" s="157">
        <v>1.5</v>
      </c>
      <c r="Y39" s="302">
        <f>Коеф!Z39+1.8</f>
        <v>87.8</v>
      </c>
      <c r="Z39" s="132"/>
      <c r="AA39" s="144" t="str">
        <f>Лист1!C14</f>
        <v>1,5*1000*2000</v>
      </c>
      <c r="AB39" s="107">
        <f>Коеф!AC39</f>
        <v>23.12</v>
      </c>
      <c r="AC39" s="502"/>
      <c r="AD39" s="183"/>
      <c r="AE39" s="109">
        <f t="shared" si="30"/>
        <v>1752.4960000000001</v>
      </c>
      <c r="AF39" s="234">
        <f>Коеф!AG39</f>
        <v>74</v>
      </c>
      <c r="AG39">
        <v>1.8</v>
      </c>
      <c r="AH39" s="349"/>
      <c r="AL39" s="106">
        <v>10</v>
      </c>
      <c r="AM39" s="106" t="s">
        <v>315</v>
      </c>
      <c r="AN39" s="107">
        <f>Коеф!AC64</f>
        <v>34.049999999999997</v>
      </c>
      <c r="AO39" s="369"/>
      <c r="AP39" s="108">
        <v>2580</v>
      </c>
      <c r="AQ39" s="128"/>
      <c r="AR39" s="128"/>
      <c r="AS39" s="128"/>
      <c r="AT39" s="384"/>
      <c r="AU39" s="384"/>
      <c r="AV39" s="384"/>
      <c r="AW39" s="384"/>
      <c r="AX39" s="384"/>
      <c r="AY39" s="384"/>
      <c r="AZ39" s="220"/>
      <c r="BA39" s="104"/>
      <c r="BB39" s="106">
        <v>4</v>
      </c>
      <c r="BC39" s="106" t="s">
        <v>206</v>
      </c>
      <c r="BD39" s="315">
        <f>Лист1!T43+1.8</f>
        <v>85.8</v>
      </c>
      <c r="BE39" s="106">
        <v>0.32</v>
      </c>
      <c r="BF39" s="220"/>
      <c r="BG39" s="334" t="s">
        <v>720</v>
      </c>
      <c r="BJ39" s="268">
        <v>37</v>
      </c>
      <c r="BK39" s="268" t="s">
        <v>135</v>
      </c>
      <c r="BL39" s="272">
        <v>153</v>
      </c>
      <c r="BM39" s="281"/>
      <c r="BN39" s="271"/>
      <c r="BO39" s="268">
        <v>37</v>
      </c>
      <c r="BP39" s="268" t="s">
        <v>513</v>
      </c>
      <c r="BQ39" s="268">
        <v>117</v>
      </c>
      <c r="BR39" s="271"/>
      <c r="BS39" s="117"/>
      <c r="BT39" s="268">
        <v>37</v>
      </c>
      <c r="BU39" s="268" t="s">
        <v>535</v>
      </c>
      <c r="BV39" s="272">
        <v>287</v>
      </c>
      <c r="BW39" s="271"/>
      <c r="BX39" s="271"/>
      <c r="BY39" s="117"/>
      <c r="BZ39" s="268">
        <v>7</v>
      </c>
      <c r="CA39" s="268" t="s">
        <v>228</v>
      </c>
      <c r="CB39" s="272">
        <f t="shared" si="32"/>
        <v>283.49200000000002</v>
      </c>
      <c r="CC39" s="272">
        <f t="shared" si="33"/>
        <v>75.8</v>
      </c>
      <c r="CG39" s="268">
        <f t="shared" si="34"/>
        <v>38</v>
      </c>
      <c r="CH39" s="268" t="str">
        <f t="shared" si="35"/>
        <v>40х30х2,0</v>
      </c>
      <c r="CI39" s="272">
        <f t="shared" si="36"/>
        <v>159</v>
      </c>
      <c r="CJ39" s="268">
        <v>6</v>
      </c>
      <c r="CK39" s="464"/>
      <c r="CL39" s="268">
        <v>38</v>
      </c>
      <c r="CM39" s="268" t="str">
        <f t="shared" si="37"/>
        <v>40х40х1,2</v>
      </c>
      <c r="CN39" s="268">
        <f t="shared" si="38"/>
        <v>125</v>
      </c>
      <c r="CO39" s="268">
        <v>6</v>
      </c>
      <c r="CP39" s="452"/>
      <c r="CQ39" s="268">
        <v>38</v>
      </c>
      <c r="CR39" s="279" t="str">
        <f>Лист2!L40</f>
        <v>40 (4,0)/ДН 48 (4,0)</v>
      </c>
      <c r="CS39" s="279">
        <f t="shared" si="39"/>
        <v>310</v>
      </c>
      <c r="CT39" s="268">
        <v>6</v>
      </c>
      <c r="CU39" s="452"/>
      <c r="CV39" s="280">
        <v>12</v>
      </c>
      <c r="CW39" s="427" t="str">
        <f>Лист1!C41</f>
        <v>1,8*1250*2500</v>
      </c>
      <c r="CX39" s="428"/>
      <c r="CY39" s="286">
        <f>Лист1!D41</f>
        <v>44.77</v>
      </c>
      <c r="CZ39" s="432"/>
      <c r="DA39" s="272">
        <f t="shared" si="27"/>
        <v>3395</v>
      </c>
      <c r="DB39" s="272">
        <f t="shared" si="29"/>
        <v>75.832030377484912</v>
      </c>
      <c r="DF39" s="137">
        <v>8</v>
      </c>
      <c r="DG39" s="137" t="str">
        <f>Раб2!B38</f>
        <v>Уголок 50х50х3,0</v>
      </c>
      <c r="DH39" s="137">
        <v>6</v>
      </c>
      <c r="DI39" s="231">
        <f t="shared" si="31"/>
        <v>126</v>
      </c>
      <c r="DJ39" s="231">
        <f t="shared" si="31"/>
        <v>66.8</v>
      </c>
      <c r="DK39" s="137">
        <v>2</v>
      </c>
      <c r="DL39" s="251">
        <v>5</v>
      </c>
      <c r="DM39" s="251"/>
      <c r="DN39" s="408" t="s">
        <v>797</v>
      </c>
      <c r="DO39" s="409"/>
      <c r="DP39" s="409"/>
      <c r="DQ39" s="409"/>
      <c r="DR39" s="409"/>
      <c r="DS39" s="410"/>
      <c r="DT39" s="254"/>
      <c r="DU39" s="137">
        <v>3</v>
      </c>
      <c r="DV39" s="137" t="s">
        <v>671</v>
      </c>
      <c r="DW39" s="231">
        <f>Каракол!BD76</f>
        <v>79.8</v>
      </c>
      <c r="DX39" s="254"/>
      <c r="DY39" s="254"/>
      <c r="DZ39" s="214" t="str">
        <f t="shared" si="11"/>
        <v>Оцин 1,2*1250</v>
      </c>
    </row>
    <row r="40" spans="1:130" ht="19.05" customHeight="1" x14ac:dyDescent="0.45">
      <c r="A40" s="105">
        <f>Лист2!A42</f>
        <v>40</v>
      </c>
      <c r="B40" s="323" t="str">
        <f>Лист2!B42</f>
        <v>50х10х1,5</v>
      </c>
      <c r="C40" s="317">
        <v>1.31</v>
      </c>
      <c r="D40" s="146">
        <f>C40*F36</f>
        <v>126.80800000000001</v>
      </c>
      <c r="E40" s="129">
        <v>0.9</v>
      </c>
      <c r="F40" s="178">
        <f>Коеф!F40+1.8</f>
        <v>90.8</v>
      </c>
      <c r="G40" s="203">
        <f>Лист2!F42</f>
        <v>40</v>
      </c>
      <c r="H40" s="144" t="str">
        <f>Лист2!G42</f>
        <v>40х40х1,5</v>
      </c>
      <c r="I40" s="183">
        <v>1.78</v>
      </c>
      <c r="J40" s="146">
        <f>I40*F44</f>
        <v>156.28399999999999</v>
      </c>
      <c r="K40" s="143"/>
      <c r="L40" s="143"/>
      <c r="M40" s="132">
        <v>17</v>
      </c>
      <c r="N40" s="144" t="str">
        <f>Лист2!Q38</f>
        <v>Уг. 100 (7,0)</v>
      </c>
      <c r="O40" s="183">
        <v>10.79</v>
      </c>
      <c r="P40" s="109">
        <f>Лист2!S38+1.8</f>
        <v>75.8</v>
      </c>
      <c r="Q40" s="132">
        <f t="shared" si="25"/>
        <v>817.88199999999995</v>
      </c>
      <c r="S40" s="132"/>
      <c r="T40" s="203">
        <f>Лист2!K42</f>
        <v>40</v>
      </c>
      <c r="U40" s="301" t="str">
        <f>Лист2!L42</f>
        <v>57 (1,8)</v>
      </c>
      <c r="V40" s="155">
        <v>2.4500000000000002</v>
      </c>
      <c r="W40" s="156">
        <f>V40*Y40</f>
        <v>205.31</v>
      </c>
      <c r="X40" s="157">
        <v>1.8</v>
      </c>
      <c r="Y40" s="302">
        <f>Коеф!Z40+1.8</f>
        <v>83.8</v>
      </c>
      <c r="Z40" s="132"/>
      <c r="AA40" s="144" t="str">
        <f>Лист1!C15</f>
        <v>1,8*1000*2000</v>
      </c>
      <c r="AB40" s="107">
        <f>Коеф!AC40</f>
        <v>27.36</v>
      </c>
      <c r="AC40" s="502"/>
      <c r="AD40" s="183"/>
      <c r="AE40" s="109">
        <f t="shared" si="30"/>
        <v>2073.8879999999999</v>
      </c>
      <c r="AF40" s="234">
        <f>Коеф!AG40</f>
        <v>74</v>
      </c>
      <c r="AG40">
        <v>1.8</v>
      </c>
      <c r="AH40" s="349"/>
      <c r="AL40" s="106">
        <v>11</v>
      </c>
      <c r="AM40" s="106" t="s">
        <v>316</v>
      </c>
      <c r="AN40" s="107">
        <f>Коеф!AC65</f>
        <v>36.25</v>
      </c>
      <c r="AO40" s="369"/>
      <c r="AP40" s="108">
        <v>2750</v>
      </c>
      <c r="AQ40" s="128"/>
      <c r="AR40" s="128"/>
      <c r="AS40" s="128"/>
      <c r="AT40" s="362" t="s">
        <v>109</v>
      </c>
      <c r="AU40" s="376" t="s">
        <v>108</v>
      </c>
      <c r="AV40" s="377"/>
      <c r="AW40" s="378"/>
      <c r="AX40" s="366" t="s">
        <v>799</v>
      </c>
      <c r="AY40" s="366" t="s">
        <v>577</v>
      </c>
      <c r="AZ40" s="220"/>
      <c r="BA40" s="104"/>
      <c r="BB40" s="384" t="s">
        <v>698</v>
      </c>
      <c r="BC40" s="384"/>
      <c r="BD40" s="384"/>
      <c r="BE40" s="384"/>
      <c r="BF40" s="220"/>
      <c r="BG40" s="335" t="s">
        <v>722</v>
      </c>
      <c r="BJ40" s="268">
        <v>38</v>
      </c>
      <c r="BK40" s="268" t="s">
        <v>140</v>
      </c>
      <c r="BL40" s="272">
        <v>159</v>
      </c>
      <c r="BM40" s="281"/>
      <c r="BN40" s="271"/>
      <c r="BO40" s="268">
        <v>38</v>
      </c>
      <c r="BP40" s="268" t="s">
        <v>83</v>
      </c>
      <c r="BQ40" s="268">
        <v>125</v>
      </c>
      <c r="BR40" s="271"/>
      <c r="BS40" s="117"/>
      <c r="BT40" s="268">
        <v>38</v>
      </c>
      <c r="BU40" s="268" t="s">
        <v>588</v>
      </c>
      <c r="BV40" s="272">
        <v>310</v>
      </c>
      <c r="BW40" s="271"/>
      <c r="BX40" s="271"/>
      <c r="BY40" s="117"/>
      <c r="BZ40" s="268">
        <v>8</v>
      </c>
      <c r="CA40" s="268" t="s">
        <v>247</v>
      </c>
      <c r="CB40" s="272">
        <f t="shared" si="32"/>
        <v>295.62</v>
      </c>
      <c r="CC40" s="272">
        <f t="shared" si="33"/>
        <v>75.8</v>
      </c>
      <c r="CG40" s="268">
        <f t="shared" si="34"/>
        <v>39</v>
      </c>
      <c r="CH40" s="268" t="str">
        <f t="shared" si="35"/>
        <v>50х10х1,2</v>
      </c>
      <c r="CI40" s="272">
        <f t="shared" si="36"/>
        <v>110</v>
      </c>
      <c r="CJ40" s="268">
        <v>6</v>
      </c>
      <c r="CK40" s="464"/>
      <c r="CL40" s="268">
        <v>39</v>
      </c>
      <c r="CM40" s="268" t="str">
        <f t="shared" si="37"/>
        <v>40х40х1,4</v>
      </c>
      <c r="CN40" s="268">
        <f t="shared" si="38"/>
        <v>147</v>
      </c>
      <c r="CO40" s="268">
        <v>6</v>
      </c>
      <c r="CP40" s="452"/>
      <c r="CQ40" s="280">
        <v>39</v>
      </c>
      <c r="CR40" s="279" t="str">
        <f>Лист2!L41</f>
        <v>57 (1,5)</v>
      </c>
      <c r="CS40" s="279">
        <f t="shared" si="39"/>
        <v>180</v>
      </c>
      <c r="CT40" s="268">
        <v>6</v>
      </c>
      <c r="CU40" s="452"/>
      <c r="CV40" s="328">
        <v>13</v>
      </c>
      <c r="CW40" s="534" t="str">
        <f>Лист1!C42</f>
        <v>2,0*1250*2500</v>
      </c>
      <c r="CX40" s="535"/>
      <c r="CY40" s="329">
        <f>Лист1!D42</f>
        <v>48.14</v>
      </c>
      <c r="CZ40" s="536" t="str">
        <f>Лист1!E43</f>
        <v>г/к</v>
      </c>
      <c r="DA40" s="330">
        <f t="shared" si="27"/>
        <v>3650</v>
      </c>
      <c r="DB40" s="330">
        <f t="shared" si="29"/>
        <v>75.820523473203153</v>
      </c>
      <c r="DF40" s="137">
        <v>9</v>
      </c>
      <c r="DG40" s="137" t="str">
        <f>Раб2!B39</f>
        <v>Хомут</v>
      </c>
      <c r="DH40" s="138" t="s">
        <v>236</v>
      </c>
      <c r="DI40" s="473">
        <f>CB97</f>
        <v>76.8</v>
      </c>
      <c r="DJ40" s="474"/>
      <c r="DK40" s="138">
        <v>0.22</v>
      </c>
      <c r="DL40" s="251">
        <v>5</v>
      </c>
      <c r="DM40" s="251"/>
      <c r="DN40" s="106">
        <v>11</v>
      </c>
      <c r="DO40" s="359" t="s">
        <v>780</v>
      </c>
      <c r="DP40" s="359"/>
      <c r="DQ40" s="359"/>
      <c r="DR40" s="123" t="s">
        <v>739</v>
      </c>
      <c r="DS40" s="123">
        <v>805</v>
      </c>
      <c r="DT40" s="254"/>
      <c r="DU40" s="137">
        <v>4</v>
      </c>
      <c r="DV40" s="137" t="s">
        <v>672</v>
      </c>
      <c r="DW40" s="231">
        <f>Каракол!BD77</f>
        <v>79.8</v>
      </c>
      <c r="DX40" s="254"/>
      <c r="DY40" s="254"/>
      <c r="DZ40" s="214" t="str">
        <f t="shared" si="11"/>
        <v xml:space="preserve">Полимер 1015 Рул 0,4*1250 </v>
      </c>
    </row>
    <row r="41" spans="1:130" ht="19.05" customHeight="1" x14ac:dyDescent="0.45">
      <c r="A41" s="105">
        <f>Лист2!A43</f>
        <v>41</v>
      </c>
      <c r="B41" s="294" t="str">
        <f>Лист2!B43</f>
        <v>50х20х1,5</v>
      </c>
      <c r="C41" s="191">
        <v>1.5469999999999999</v>
      </c>
      <c r="D41" s="146">
        <f>C41*F37</f>
        <v>129.6386</v>
      </c>
      <c r="E41" s="129" t="s">
        <v>533</v>
      </c>
      <c r="F41" s="178">
        <f>Коеф!F41+1.8</f>
        <v>87.8</v>
      </c>
      <c r="G41" s="203">
        <f>Лист2!F43</f>
        <v>41</v>
      </c>
      <c r="H41" s="144" t="str">
        <f>Лист2!G43</f>
        <v>40х40х1,7</v>
      </c>
      <c r="I41" s="183">
        <v>2.0099999999999998</v>
      </c>
      <c r="J41" s="146">
        <f t="shared" si="40"/>
        <v>168.43799999999999</v>
      </c>
      <c r="K41" s="143"/>
      <c r="L41" s="143"/>
      <c r="M41" s="132">
        <v>18</v>
      </c>
      <c r="N41" s="144" t="str">
        <f>Лист2!Q39</f>
        <v>Уг. 100 (8,0)</v>
      </c>
      <c r="O41" s="183">
        <v>12.25</v>
      </c>
      <c r="P41" s="109">
        <f>Лист2!S39+1.8</f>
        <v>75.8</v>
      </c>
      <c r="Q41" s="132">
        <f t="shared" si="25"/>
        <v>928.55</v>
      </c>
      <c r="S41" s="132"/>
      <c r="T41" s="203">
        <f>Лист2!K43</f>
        <v>41</v>
      </c>
      <c r="U41" s="301" t="str">
        <f>Лист2!L43</f>
        <v>57 (2,0)</v>
      </c>
      <c r="V41" s="155">
        <v>2.7130000000000001</v>
      </c>
      <c r="W41" s="156">
        <f>V41*Y41</f>
        <v>213.78440000000001</v>
      </c>
      <c r="X41" s="157">
        <v>2</v>
      </c>
      <c r="Y41" s="302">
        <f>Коеф!Z41+1.8</f>
        <v>78.8</v>
      </c>
      <c r="Z41" s="132"/>
      <c r="AA41" s="144" t="str">
        <f>Лист1!C16</f>
        <v>1,9*1000*2000</v>
      </c>
      <c r="AB41" s="107">
        <f>Коеф!AC41</f>
        <v>29.23</v>
      </c>
      <c r="AC41" s="502"/>
      <c r="AD41" s="183"/>
      <c r="AE41" s="109">
        <f t="shared" si="30"/>
        <v>2215.634</v>
      </c>
      <c r="AF41" s="234">
        <f>Коеф!AG41</f>
        <v>74</v>
      </c>
      <c r="AG41">
        <v>1.8</v>
      </c>
      <c r="AH41" s="349"/>
      <c r="AL41" s="106">
        <v>12</v>
      </c>
      <c r="AM41" s="106" t="s">
        <v>317</v>
      </c>
      <c r="AN41" s="107">
        <f>Коеф!AC66</f>
        <v>44.77</v>
      </c>
      <c r="AO41" s="369"/>
      <c r="AP41" s="108">
        <v>3395</v>
      </c>
      <c r="AQ41" s="128"/>
      <c r="AR41" s="128"/>
      <c r="AS41" s="128"/>
      <c r="AT41" s="362"/>
      <c r="AU41" s="379"/>
      <c r="AV41" s="380"/>
      <c r="AW41" s="381"/>
      <c r="AX41" s="368"/>
      <c r="AY41" s="368"/>
      <c r="AZ41" s="220"/>
      <c r="BA41" s="256"/>
      <c r="BB41" s="384"/>
      <c r="BC41" s="384"/>
      <c r="BD41" s="384"/>
      <c r="BE41" s="384"/>
      <c r="BF41" s="220"/>
      <c r="BG41" s="335" t="s">
        <v>723</v>
      </c>
      <c r="BJ41" s="268">
        <v>39</v>
      </c>
      <c r="BK41" s="268" t="s">
        <v>294</v>
      </c>
      <c r="BL41" s="272">
        <v>110</v>
      </c>
      <c r="BM41" s="281"/>
      <c r="BN41" s="271"/>
      <c r="BO41" s="268">
        <v>39</v>
      </c>
      <c r="BP41" s="268" t="s">
        <v>514</v>
      </c>
      <c r="BQ41" s="268">
        <v>147</v>
      </c>
      <c r="BR41" s="271"/>
      <c r="BS41" s="117"/>
      <c r="BT41" s="268">
        <v>39</v>
      </c>
      <c r="BU41" s="268" t="s">
        <v>132</v>
      </c>
      <c r="BV41" s="272">
        <v>180</v>
      </c>
      <c r="BW41" s="271"/>
      <c r="BX41" s="271"/>
      <c r="BY41" s="117"/>
      <c r="BZ41" s="268">
        <v>9</v>
      </c>
      <c r="CA41" s="268" t="s">
        <v>229</v>
      </c>
      <c r="CB41" s="272">
        <f t="shared" si="32"/>
        <v>364.59799999999996</v>
      </c>
      <c r="CC41" s="272">
        <f t="shared" si="33"/>
        <v>75.8</v>
      </c>
      <c r="CG41" s="268">
        <f t="shared" si="34"/>
        <v>40</v>
      </c>
      <c r="CH41" s="268" t="str">
        <f t="shared" si="35"/>
        <v>50х10х1,5</v>
      </c>
      <c r="CI41" s="272">
        <f t="shared" si="36"/>
        <v>127</v>
      </c>
      <c r="CJ41" s="268">
        <v>7</v>
      </c>
      <c r="CK41" s="464"/>
      <c r="CL41" s="268">
        <v>40</v>
      </c>
      <c r="CM41" s="268" t="str">
        <f t="shared" si="37"/>
        <v>40х40х1,5</v>
      </c>
      <c r="CN41" s="268">
        <f t="shared" si="38"/>
        <v>156</v>
      </c>
      <c r="CO41" s="268">
        <v>6</v>
      </c>
      <c r="CP41" s="452"/>
      <c r="CQ41" s="268">
        <v>40</v>
      </c>
      <c r="CR41" s="279" t="str">
        <f>Лист2!L42</f>
        <v>57 (1,8)</v>
      </c>
      <c r="CS41" s="279">
        <f t="shared" si="39"/>
        <v>205</v>
      </c>
      <c r="CT41" s="268">
        <v>6</v>
      </c>
      <c r="CU41" s="452"/>
      <c r="CV41" s="328">
        <v>14</v>
      </c>
      <c r="CW41" s="534" t="str">
        <f>Лист1!C43</f>
        <v>1,4*1250*2500</v>
      </c>
      <c r="CX41" s="535"/>
      <c r="CY41" s="329">
        <f>Лист1!D43</f>
        <v>33.85</v>
      </c>
      <c r="CZ41" s="537"/>
      <c r="DA41" s="330">
        <f t="shared" si="27"/>
        <v>2670</v>
      </c>
      <c r="DB41" s="330">
        <f t="shared" si="29"/>
        <v>78.877400295420969</v>
      </c>
      <c r="DF41" s="137">
        <v>10</v>
      </c>
      <c r="DG41" s="137" t="str">
        <f>Раб2!B40</f>
        <v>Неконд.</v>
      </c>
      <c r="DH41" s="137" t="s">
        <v>236</v>
      </c>
      <c r="DI41" s="473">
        <f>CB98</f>
        <v>71.8</v>
      </c>
      <c r="DJ41" s="474"/>
      <c r="DK41" s="138">
        <v>0.32</v>
      </c>
      <c r="DL41" s="251">
        <v>5</v>
      </c>
      <c r="DM41" s="251"/>
      <c r="DN41" s="106">
        <v>12</v>
      </c>
      <c r="DO41" s="359" t="s">
        <v>781</v>
      </c>
      <c r="DP41" s="359"/>
      <c r="DQ41" s="359"/>
      <c r="DR41" s="123" t="s">
        <v>837</v>
      </c>
      <c r="DS41" s="123">
        <v>1105</v>
      </c>
      <c r="DT41" s="254"/>
      <c r="DU41" s="264">
        <v>5</v>
      </c>
      <c r="DV41" s="308" t="s">
        <v>676</v>
      </c>
      <c r="DW41" s="231">
        <f>Каракол!BD78</f>
        <v>156.80000000000001</v>
      </c>
      <c r="DX41" s="254"/>
      <c r="DY41" s="254"/>
      <c r="DZ41" s="214" t="str">
        <f t="shared" si="11"/>
        <v xml:space="preserve">Полимер 1015 Рул 0,45*1250 </v>
      </c>
    </row>
    <row r="42" spans="1:130" ht="19.05" customHeight="1" x14ac:dyDescent="0.45">
      <c r="A42" s="105">
        <f>Лист2!A44</f>
        <v>42</v>
      </c>
      <c r="B42" s="127" t="str">
        <f>Лист2!B44</f>
        <v>50х25х1,0</v>
      </c>
      <c r="C42" s="183">
        <v>1.1299999999999999</v>
      </c>
      <c r="D42" s="146">
        <f>C42*F41</f>
        <v>99.213999999999984</v>
      </c>
      <c r="E42" s="129">
        <v>1.2</v>
      </c>
      <c r="F42" s="178">
        <f>Коеф!F42+1.8</f>
        <v>86.8</v>
      </c>
      <c r="G42" s="203">
        <f>Лист2!F44</f>
        <v>42</v>
      </c>
      <c r="H42" s="144" t="str">
        <f>Лист2!G44</f>
        <v>40х40х1,8</v>
      </c>
      <c r="I42" s="183">
        <v>2.12</v>
      </c>
      <c r="J42" s="146">
        <f t="shared" si="40"/>
        <v>177.65600000000001</v>
      </c>
      <c r="K42" s="143"/>
      <c r="L42" s="143"/>
      <c r="M42" s="132">
        <v>19</v>
      </c>
      <c r="N42" s="144" t="str">
        <f>Лист2!Q40</f>
        <v>Уг. 100 (10,0)</v>
      </c>
      <c r="O42" s="183">
        <v>15.1</v>
      </c>
      <c r="P42" s="109">
        <f>Лист2!S40+1.8</f>
        <v>75.8</v>
      </c>
      <c r="Q42" s="132">
        <f t="shared" si="25"/>
        <v>1144.58</v>
      </c>
      <c r="S42" s="132"/>
      <c r="T42" s="203">
        <f>Лист2!K44</f>
        <v>42</v>
      </c>
      <c r="U42" s="301" t="str">
        <f>Лист2!L44</f>
        <v>57 (2,5)</v>
      </c>
      <c r="V42" s="154">
        <v>3.36</v>
      </c>
      <c r="W42" s="156">
        <f>V42*Y42</f>
        <v>254.68799999999999</v>
      </c>
      <c r="X42" s="157" t="s">
        <v>823</v>
      </c>
      <c r="Y42" s="302">
        <f>Коеф!Z42+1.8</f>
        <v>75.8</v>
      </c>
      <c r="Z42" s="132"/>
      <c r="AA42" s="144" t="str">
        <f>Лист1!C17</f>
        <v>2,0*1000*2000</v>
      </c>
      <c r="AB42" s="107">
        <f>Коеф!AC42</f>
        <v>30.8</v>
      </c>
      <c r="AC42" s="503"/>
      <c r="AD42" s="265">
        <v>30.86</v>
      </c>
      <c r="AE42" s="109">
        <f t="shared" si="30"/>
        <v>2334.64</v>
      </c>
      <c r="AF42" s="234">
        <f>Коеф!AG42</f>
        <v>74</v>
      </c>
      <c r="AG42">
        <v>1.8</v>
      </c>
      <c r="AH42" s="349"/>
      <c r="AL42" s="106">
        <v>13</v>
      </c>
      <c r="AM42" s="106" t="s">
        <v>318</v>
      </c>
      <c r="AN42" s="107">
        <f>Коеф!AC67</f>
        <v>48.14</v>
      </c>
      <c r="AO42" s="361"/>
      <c r="AP42" s="108">
        <v>3650</v>
      </c>
      <c r="AQ42" s="128"/>
      <c r="AR42" s="128"/>
      <c r="AS42" s="128"/>
      <c r="AT42" s="406" t="s">
        <v>777</v>
      </c>
      <c r="AU42" s="406"/>
      <c r="AV42" s="406"/>
      <c r="AW42" s="406"/>
      <c r="AX42" s="406"/>
      <c r="AY42" s="406"/>
      <c r="AZ42" s="248"/>
      <c r="BA42" s="244"/>
      <c r="BB42" s="362" t="s">
        <v>109</v>
      </c>
      <c r="BC42" s="390" t="s">
        <v>108</v>
      </c>
      <c r="BD42" s="386" t="s">
        <v>151</v>
      </c>
      <c r="BE42" s="387"/>
      <c r="BF42" s="220"/>
      <c r="BG42" s="335" t="s">
        <v>724</v>
      </c>
      <c r="BJ42" s="268">
        <v>40</v>
      </c>
      <c r="BK42" s="268" t="s">
        <v>641</v>
      </c>
      <c r="BL42" s="272">
        <v>127</v>
      </c>
      <c r="BM42" s="281"/>
      <c r="BN42" s="271"/>
      <c r="BO42" s="268">
        <v>40</v>
      </c>
      <c r="BP42" s="268" t="s">
        <v>84</v>
      </c>
      <c r="BQ42" s="268">
        <v>156</v>
      </c>
      <c r="BR42" s="271"/>
      <c r="BS42" s="117"/>
      <c r="BT42" s="268">
        <v>40</v>
      </c>
      <c r="BU42" s="268" t="s">
        <v>422</v>
      </c>
      <c r="BV42" s="272">
        <v>205</v>
      </c>
      <c r="BW42" s="271"/>
      <c r="BX42" s="271"/>
      <c r="BY42" s="117"/>
      <c r="BZ42" s="268">
        <v>10</v>
      </c>
      <c r="CA42" s="268" t="s">
        <v>219</v>
      </c>
      <c r="CB42" s="272">
        <f t="shared" si="32"/>
        <v>433.57599999999996</v>
      </c>
      <c r="CC42" s="272">
        <f t="shared" si="33"/>
        <v>75.8</v>
      </c>
      <c r="CG42" s="268">
        <f t="shared" si="34"/>
        <v>41</v>
      </c>
      <c r="CH42" s="268" t="str">
        <f t="shared" si="35"/>
        <v>50х20х1,5</v>
      </c>
      <c r="CI42" s="272">
        <f t="shared" si="36"/>
        <v>130</v>
      </c>
      <c r="CJ42" s="268">
        <v>6</v>
      </c>
      <c r="CK42" s="464"/>
      <c r="CL42" s="268">
        <v>41</v>
      </c>
      <c r="CM42" s="268" t="str">
        <f t="shared" si="37"/>
        <v>40х40х1,7</v>
      </c>
      <c r="CN42" s="268">
        <f t="shared" si="38"/>
        <v>168</v>
      </c>
      <c r="CO42" s="268">
        <v>6</v>
      </c>
      <c r="CP42" s="452"/>
      <c r="CQ42" s="280">
        <v>41</v>
      </c>
      <c r="CR42" s="279" t="str">
        <f>Лист2!L43</f>
        <v>57 (2,0)</v>
      </c>
      <c r="CS42" s="279">
        <f t="shared" si="39"/>
        <v>214</v>
      </c>
      <c r="CT42" s="268">
        <v>6</v>
      </c>
      <c r="CU42" s="452"/>
      <c r="CV42" s="328">
        <v>15</v>
      </c>
      <c r="CW42" s="534" t="str">
        <f>Лист1!C44</f>
        <v>1,5*1250*2500</v>
      </c>
      <c r="CX42" s="535"/>
      <c r="CY42" s="329">
        <f>Лист1!D44</f>
        <v>39.58</v>
      </c>
      <c r="CZ42" s="537"/>
      <c r="DA42" s="330">
        <f t="shared" si="27"/>
        <v>3120</v>
      </c>
      <c r="DB42" s="330">
        <v>74</v>
      </c>
      <c r="DF42" s="137">
        <v>11</v>
      </c>
      <c r="DG42" s="137" t="str">
        <f>Раб2!B41</f>
        <v>МК. 10 A1 арматура Кыргызстан</v>
      </c>
      <c r="DH42" s="137">
        <v>11.75</v>
      </c>
      <c r="DI42" s="231">
        <f>CB99</f>
        <v>43.896000000000001</v>
      </c>
      <c r="DJ42" s="231">
        <f>CC99</f>
        <v>70.8</v>
      </c>
      <c r="DK42" s="138">
        <v>0.62</v>
      </c>
      <c r="DL42" s="251">
        <v>10</v>
      </c>
      <c r="DM42" s="251"/>
      <c r="DN42" s="106"/>
      <c r="DO42" s="406" t="s">
        <v>810</v>
      </c>
      <c r="DP42" s="406"/>
      <c r="DQ42" s="406"/>
      <c r="DR42" s="406"/>
      <c r="DS42" s="406"/>
      <c r="DT42" s="254"/>
      <c r="DU42" s="137">
        <v>6</v>
      </c>
      <c r="DV42" s="232" t="s">
        <v>276</v>
      </c>
      <c r="DW42" s="231">
        <f>CB97</f>
        <v>76.8</v>
      </c>
      <c r="DX42" s="254"/>
      <c r="DY42" s="254"/>
      <c r="DZ42" s="214" t="str">
        <f t="shared" si="11"/>
        <v>Полимер 3005 Рул 0,4*1250</v>
      </c>
    </row>
    <row r="43" spans="1:130" ht="19.05" customHeight="1" x14ac:dyDescent="0.45">
      <c r="A43" s="105">
        <f>Лист2!A45</f>
        <v>43</v>
      </c>
      <c r="B43" s="127" t="str">
        <f>Лист2!B45</f>
        <v>50х25х1,1</v>
      </c>
      <c r="C43" s="183">
        <v>1.2410000000000001</v>
      </c>
      <c r="D43" s="146">
        <f t="shared" ref="D43:D50" si="41">C43*F41</f>
        <v>108.9598</v>
      </c>
      <c r="E43" s="129">
        <v>1.4</v>
      </c>
      <c r="F43" s="178">
        <f>Коеф!F43+1.8</f>
        <v>87.8</v>
      </c>
      <c r="G43" s="203">
        <f>Лист2!F45</f>
        <v>43</v>
      </c>
      <c r="H43" s="144" t="str">
        <f>Лист2!G45</f>
        <v>40х40х2,0</v>
      </c>
      <c r="I43" s="183">
        <v>2.33</v>
      </c>
      <c r="J43" s="146">
        <f t="shared" si="40"/>
        <v>183.60399999999998</v>
      </c>
      <c r="K43" s="143"/>
      <c r="L43" s="143"/>
      <c r="M43" s="132"/>
      <c r="N43" s="144" t="str">
        <f>Лист2!Q41</f>
        <v>Уг. 100 (12,0)</v>
      </c>
      <c r="O43" s="183">
        <v>17.899999999999999</v>
      </c>
      <c r="P43" s="109">
        <f>Лист2!S41+1.8</f>
        <v>75.8</v>
      </c>
      <c r="Q43" s="132">
        <f t="shared" si="25"/>
        <v>1356.82</v>
      </c>
      <c r="S43" s="132"/>
      <c r="T43" s="203">
        <f>Лист2!K45</f>
        <v>43</v>
      </c>
      <c r="U43" s="301" t="str">
        <f>Лист2!L45</f>
        <v>57 (2,8)</v>
      </c>
      <c r="V43" s="154">
        <v>3.74</v>
      </c>
      <c r="W43" s="156">
        <f>V43*Y42</f>
        <v>283.49200000000002</v>
      </c>
      <c r="X43" s="157">
        <v>3</v>
      </c>
      <c r="Y43" s="302">
        <f>Коеф!Z43+1.8</f>
        <v>74.8</v>
      </c>
      <c r="Z43" s="132"/>
      <c r="AA43" s="235" t="str">
        <f>Лист1!C18</f>
        <v>1,4*1000*2000</v>
      </c>
      <c r="AB43" s="107">
        <f>Коеф!AC43</f>
        <v>22.44</v>
      </c>
      <c r="AC43" s="504" t="str">
        <f>Лист1!E18</f>
        <v>г/к</v>
      </c>
      <c r="AD43" s="236"/>
      <c r="AE43" s="109">
        <f t="shared" si="30"/>
        <v>1768.2719999999999</v>
      </c>
      <c r="AF43" s="234">
        <f>Коеф!AG43</f>
        <v>77</v>
      </c>
      <c r="AG43">
        <v>1.8</v>
      </c>
      <c r="AH43" s="349"/>
      <c r="AL43" s="309">
        <v>14</v>
      </c>
      <c r="AM43" s="309" t="s">
        <v>315</v>
      </c>
      <c r="AN43" s="310">
        <f>Коеф!AC68</f>
        <v>33.85</v>
      </c>
      <c r="AO43" s="518" t="s">
        <v>107</v>
      </c>
      <c r="AP43" s="311">
        <v>2670</v>
      </c>
      <c r="AQ43" s="128"/>
      <c r="AR43" s="128"/>
      <c r="AS43" s="128"/>
      <c r="AT43" s="106">
        <v>1</v>
      </c>
      <c r="AU43" s="359" t="s">
        <v>778</v>
      </c>
      <c r="AV43" s="359"/>
      <c r="AW43" s="359"/>
      <c r="AX43" s="123" t="s">
        <v>819</v>
      </c>
      <c r="AY43" s="123">
        <v>710</v>
      </c>
      <c r="AZ43" s="104"/>
      <c r="BA43" s="220"/>
      <c r="BB43" s="362"/>
      <c r="BC43" s="391"/>
      <c r="BD43" s="388"/>
      <c r="BE43" s="389"/>
      <c r="BF43" s="220"/>
      <c r="BG43" s="335" t="s">
        <v>725</v>
      </c>
      <c r="BJ43" s="268">
        <v>41</v>
      </c>
      <c r="BK43" s="268" t="s">
        <v>598</v>
      </c>
      <c r="BL43" s="272">
        <v>130</v>
      </c>
      <c r="BM43" s="281"/>
      <c r="BN43" s="271"/>
      <c r="BO43" s="268">
        <v>41</v>
      </c>
      <c r="BP43" s="268" t="s">
        <v>664</v>
      </c>
      <c r="BQ43" s="268">
        <v>168</v>
      </c>
      <c r="BR43" s="271"/>
      <c r="BS43" s="117"/>
      <c r="BT43" s="268">
        <v>41</v>
      </c>
      <c r="BU43" s="268" t="s">
        <v>7</v>
      </c>
      <c r="BV43" s="272">
        <v>214</v>
      </c>
      <c r="BW43" s="271"/>
      <c r="BX43" s="271"/>
      <c r="BY43" s="117"/>
      <c r="BZ43" s="268">
        <v>11</v>
      </c>
      <c r="CA43" s="268" t="s">
        <v>230</v>
      </c>
      <c r="CB43" s="272">
        <f t="shared" si="32"/>
        <v>445.70399999999995</v>
      </c>
      <c r="CC43" s="272">
        <f t="shared" si="33"/>
        <v>75.8</v>
      </c>
      <c r="CG43" s="268">
        <f t="shared" si="34"/>
        <v>42</v>
      </c>
      <c r="CH43" s="268" t="str">
        <f t="shared" si="35"/>
        <v>50х25х1,0</v>
      </c>
      <c r="CI43" s="272">
        <f t="shared" si="36"/>
        <v>99</v>
      </c>
      <c r="CJ43" s="268">
        <v>6</v>
      </c>
      <c r="CK43" s="464"/>
      <c r="CL43" s="268">
        <v>42</v>
      </c>
      <c r="CM43" s="268" t="str">
        <f t="shared" si="37"/>
        <v>40х40х1,8</v>
      </c>
      <c r="CN43" s="268">
        <f t="shared" si="38"/>
        <v>178</v>
      </c>
      <c r="CO43" s="268">
        <v>6</v>
      </c>
      <c r="CP43" s="452"/>
      <c r="CQ43" s="268">
        <v>42</v>
      </c>
      <c r="CR43" s="279" t="str">
        <f>Лист2!L44</f>
        <v>57 (2,5)</v>
      </c>
      <c r="CS43" s="279">
        <f t="shared" si="39"/>
        <v>255</v>
      </c>
      <c r="CT43" s="268">
        <v>6</v>
      </c>
      <c r="CU43" s="452"/>
      <c r="CV43" s="328">
        <v>16</v>
      </c>
      <c r="CW43" s="534" t="str">
        <f>Лист1!C45</f>
        <v>1,6*1250*2500</v>
      </c>
      <c r="CX43" s="535"/>
      <c r="CY43" s="329">
        <f>Лист1!D45</f>
        <v>40.4</v>
      </c>
      <c r="CZ43" s="537"/>
      <c r="DA43" s="330">
        <f t="shared" si="27"/>
        <v>2985</v>
      </c>
      <c r="DB43" s="330">
        <f t="shared" si="29"/>
        <v>73.886138613861391</v>
      </c>
      <c r="DF43" s="137">
        <v>12</v>
      </c>
      <c r="DG43" s="137" t="str">
        <f>Раб2!B42</f>
        <v>МК. 10 арматура Кыргызстан</v>
      </c>
      <c r="DH43" s="137">
        <v>11.75</v>
      </c>
      <c r="DI43" s="231">
        <f t="shared" ref="DI43:DJ49" si="42">CB100</f>
        <v>43.275999999999996</v>
      </c>
      <c r="DJ43" s="231">
        <f t="shared" si="42"/>
        <v>69.8</v>
      </c>
      <c r="DK43" s="137">
        <v>0.62</v>
      </c>
      <c r="DL43" s="251">
        <v>10</v>
      </c>
      <c r="DM43" s="251"/>
      <c r="DN43" s="106">
        <v>13</v>
      </c>
      <c r="DO43" s="359" t="s">
        <v>798</v>
      </c>
      <c r="DP43" s="359"/>
      <c r="DQ43" s="359"/>
      <c r="DR43" s="123" t="s">
        <v>746</v>
      </c>
      <c r="DS43" s="123">
        <v>3320</v>
      </c>
      <c r="DT43" s="254"/>
      <c r="DU43" s="137">
        <v>7</v>
      </c>
      <c r="DV43" s="232" t="s">
        <v>277</v>
      </c>
      <c r="DW43" s="231">
        <f>CB98</f>
        <v>71.8</v>
      </c>
      <c r="DX43" s="254"/>
      <c r="DY43" s="254"/>
      <c r="DZ43" s="214" t="str">
        <f t="shared" si="11"/>
        <v>Полимер 3005 Рул 0,45*1250</v>
      </c>
    </row>
    <row r="44" spans="1:130" ht="19.05" customHeight="1" x14ac:dyDescent="0.45">
      <c r="A44" s="105">
        <f>Лист2!A46</f>
        <v>44</v>
      </c>
      <c r="B44" s="127" t="str">
        <f>Лист2!B46</f>
        <v>50х25х1,2</v>
      </c>
      <c r="C44" s="183">
        <v>1.35</v>
      </c>
      <c r="D44" s="146">
        <f t="shared" si="41"/>
        <v>117.18</v>
      </c>
      <c r="E44" s="129">
        <v>1.5</v>
      </c>
      <c r="F44" s="178">
        <f>Коеф!F44+1.8</f>
        <v>87.8</v>
      </c>
      <c r="G44" s="203">
        <f>Лист2!F46</f>
        <v>44</v>
      </c>
      <c r="H44" s="144" t="str">
        <f>Лист2!G46</f>
        <v>40х40х2,5</v>
      </c>
      <c r="I44" s="183">
        <v>2.86</v>
      </c>
      <c r="J44" s="146">
        <f>I44*F48</f>
        <v>216.78799999999998</v>
      </c>
      <c r="K44" s="143"/>
      <c r="L44" s="143"/>
      <c r="M44" s="132">
        <v>20</v>
      </c>
      <c r="N44" s="144" t="str">
        <f>Лист2!Q42</f>
        <v>Уг. 125 (8,0)</v>
      </c>
      <c r="O44" s="183">
        <v>15.6</v>
      </c>
      <c r="P44" s="109">
        <f>Лист2!S42+1.8</f>
        <v>75.8</v>
      </c>
      <c r="Q44" s="132">
        <f t="shared" si="25"/>
        <v>1182.48</v>
      </c>
      <c r="S44" s="132"/>
      <c r="T44" s="203">
        <f>Лист2!K46</f>
        <v>44</v>
      </c>
      <c r="U44" s="301" t="str">
        <f>Лист2!L46</f>
        <v>57 (3,0)</v>
      </c>
      <c r="V44" s="154">
        <v>4</v>
      </c>
      <c r="W44" s="156">
        <f>V44*Y45</f>
        <v>299.2</v>
      </c>
      <c r="X44" s="157">
        <v>3.5</v>
      </c>
      <c r="Y44" s="302">
        <f>Коеф!Z44+1.8</f>
        <v>74.8</v>
      </c>
      <c r="Z44" s="132"/>
      <c r="AA44" s="235" t="str">
        <f>Лист1!C19</f>
        <v>1,5*1000*2000</v>
      </c>
      <c r="AB44" s="107">
        <f>Коеф!AC44</f>
        <v>25.43</v>
      </c>
      <c r="AC44" s="505"/>
      <c r="AD44" s="236"/>
      <c r="AE44" s="109">
        <f t="shared" si="30"/>
        <v>2003.884</v>
      </c>
      <c r="AF44" s="234">
        <f>Коеф!AG44</f>
        <v>77</v>
      </c>
      <c r="AG44">
        <v>1.8</v>
      </c>
      <c r="AH44" s="349"/>
      <c r="AL44" s="309">
        <v>15</v>
      </c>
      <c r="AM44" s="309" t="s">
        <v>316</v>
      </c>
      <c r="AN44" s="310">
        <f>Коеф!AC69</f>
        <v>39.58</v>
      </c>
      <c r="AO44" s="519"/>
      <c r="AP44" s="311">
        <v>3120</v>
      </c>
      <c r="AQ44" s="128"/>
      <c r="AR44" s="128"/>
      <c r="AS44" s="128"/>
      <c r="AT44" s="106">
        <v>2</v>
      </c>
      <c r="AU44" s="393" t="s">
        <v>779</v>
      </c>
      <c r="AV44" s="394"/>
      <c r="AW44" s="395"/>
      <c r="AX44" s="233" t="s">
        <v>738</v>
      </c>
      <c r="AY44" s="233">
        <v>790</v>
      </c>
      <c r="AZ44" s="104"/>
      <c r="BA44" s="220"/>
      <c r="BB44" s="106">
        <v>1</v>
      </c>
      <c r="BC44" s="122" t="s">
        <v>444</v>
      </c>
      <c r="BD44" s="521">
        <f>Лист1!T48+1.8</f>
        <v>88.8</v>
      </c>
      <c r="BE44" s="522"/>
      <c r="BF44" s="220"/>
      <c r="BG44" s="335" t="s">
        <v>726</v>
      </c>
      <c r="BJ44" s="268">
        <v>42</v>
      </c>
      <c r="BK44" s="268" t="s">
        <v>169</v>
      </c>
      <c r="BL44" s="272">
        <v>99</v>
      </c>
      <c r="BM44" s="281"/>
      <c r="BN44" s="271"/>
      <c r="BO44" s="268">
        <v>42</v>
      </c>
      <c r="BP44" s="268" t="s">
        <v>85</v>
      </c>
      <c r="BQ44" s="268">
        <v>178</v>
      </c>
      <c r="BR44" s="271"/>
      <c r="BS44" s="117"/>
      <c r="BT44" s="268">
        <v>42</v>
      </c>
      <c r="BU44" s="268" t="s">
        <v>529</v>
      </c>
      <c r="BV44" s="272">
        <v>255</v>
      </c>
      <c r="BW44" s="271"/>
      <c r="BX44" s="271"/>
      <c r="BY44" s="117"/>
      <c r="BZ44" s="268">
        <v>12</v>
      </c>
      <c r="CA44" s="268" t="s">
        <v>171</v>
      </c>
      <c r="CB44" s="272">
        <f t="shared" si="32"/>
        <v>522.26199999999994</v>
      </c>
      <c r="CC44" s="272">
        <f t="shared" si="33"/>
        <v>75.8</v>
      </c>
      <c r="CG44" s="268">
        <f t="shared" si="34"/>
        <v>43</v>
      </c>
      <c r="CH44" s="268" t="str">
        <f t="shared" si="35"/>
        <v>50х25х1,1</v>
      </c>
      <c r="CI44" s="272">
        <f t="shared" si="36"/>
        <v>109</v>
      </c>
      <c r="CJ44" s="268">
        <v>6</v>
      </c>
      <c r="CK44" s="464"/>
      <c r="CL44" s="268">
        <v>43</v>
      </c>
      <c r="CM44" s="268" t="str">
        <f t="shared" si="37"/>
        <v>40х40х2,0</v>
      </c>
      <c r="CN44" s="268">
        <f t="shared" si="38"/>
        <v>184</v>
      </c>
      <c r="CO44" s="268">
        <v>6</v>
      </c>
      <c r="CP44" s="452"/>
      <c r="CQ44" s="280">
        <v>43</v>
      </c>
      <c r="CR44" s="279" t="str">
        <f>Лист2!L45</f>
        <v>57 (2,8)</v>
      </c>
      <c r="CS44" s="279">
        <f t="shared" si="39"/>
        <v>283</v>
      </c>
      <c r="CT44" s="268">
        <v>6</v>
      </c>
      <c r="CU44" s="452"/>
      <c r="CV44" s="328">
        <v>17</v>
      </c>
      <c r="CW44" s="534" t="str">
        <f>Лист1!C46</f>
        <v>1,8*1250*2500</v>
      </c>
      <c r="CX44" s="535"/>
      <c r="CY44" s="329">
        <f>Лист1!D46</f>
        <v>46.91</v>
      </c>
      <c r="CZ44" s="537"/>
      <c r="DA44" s="330">
        <f t="shared" si="27"/>
        <v>3465</v>
      </c>
      <c r="DB44" s="330">
        <f t="shared" si="29"/>
        <v>73.864847580473253</v>
      </c>
      <c r="DF44" s="137">
        <v>13</v>
      </c>
      <c r="DG44" s="137" t="str">
        <f>Раб2!B43</f>
        <v>МК. 12 арматура Кыргызстан</v>
      </c>
      <c r="DH44" s="137">
        <v>11.75</v>
      </c>
      <c r="DI44" s="231">
        <f t="shared" si="42"/>
        <v>60.341999999999999</v>
      </c>
      <c r="DJ44" s="231">
        <f t="shared" si="42"/>
        <v>67.8</v>
      </c>
      <c r="DK44" s="137">
        <v>0.89</v>
      </c>
      <c r="DL44" s="251">
        <v>10</v>
      </c>
      <c r="DM44" s="251"/>
      <c r="DN44" s="106">
        <v>14</v>
      </c>
      <c r="DO44" s="359" t="s">
        <v>811</v>
      </c>
      <c r="DP44" s="359"/>
      <c r="DQ44" s="359"/>
      <c r="DR44" s="123" t="s">
        <v>822</v>
      </c>
      <c r="DS44" s="123">
        <v>2800</v>
      </c>
      <c r="DT44" s="254"/>
      <c r="DU44" s="254"/>
      <c r="DV44" s="254"/>
      <c r="DW44" s="254"/>
      <c r="DX44" s="254"/>
      <c r="DY44" s="254"/>
      <c r="DZ44" s="214" t="str">
        <f t="shared" si="11"/>
        <v>Полимер 5005 Рул 0,4*1250</v>
      </c>
    </row>
    <row r="45" spans="1:130" ht="19.05" customHeight="1" x14ac:dyDescent="0.45">
      <c r="A45" s="105">
        <f>Лист2!A47</f>
        <v>45</v>
      </c>
      <c r="B45" s="127" t="str">
        <f>Лист2!B47</f>
        <v>50х25х1,4</v>
      </c>
      <c r="C45" s="183">
        <v>1.56</v>
      </c>
      <c r="D45" s="146">
        <f t="shared" si="41"/>
        <v>136.96799999999999</v>
      </c>
      <c r="E45" s="129">
        <v>1.7</v>
      </c>
      <c r="F45" s="178">
        <f>Коеф!F45+1.8</f>
        <v>83.8</v>
      </c>
      <c r="G45" s="203">
        <f>Лист2!F47</f>
        <v>45</v>
      </c>
      <c r="H45" s="144" t="str">
        <f>Лист2!G47</f>
        <v>40х40х2,8</v>
      </c>
      <c r="I45" s="183">
        <v>3.165</v>
      </c>
      <c r="J45" s="146">
        <f t="shared" si="40"/>
        <v>236.74199999999999</v>
      </c>
      <c r="K45" s="143"/>
      <c r="L45" s="118"/>
      <c r="M45" s="132">
        <v>21</v>
      </c>
      <c r="N45" s="144" t="str">
        <f>Лист2!Q43</f>
        <v>Уг. 125 (10,0)</v>
      </c>
      <c r="O45" s="183">
        <v>19.100000000000001</v>
      </c>
      <c r="P45" s="109">
        <f>Лист2!S43+1.8</f>
        <v>75.8</v>
      </c>
      <c r="Q45" s="132">
        <f t="shared" si="25"/>
        <v>1447.78</v>
      </c>
      <c r="S45" s="132"/>
      <c r="T45" s="203">
        <f>Лист2!K47</f>
        <v>45</v>
      </c>
      <c r="U45" s="301" t="str">
        <f>Лист2!L47</f>
        <v>50 (3,5) / ДН 57 (3,5)</v>
      </c>
      <c r="V45" s="301">
        <v>4.62</v>
      </c>
      <c r="W45" s="156">
        <f>V45*Y44</f>
        <v>345.57600000000002</v>
      </c>
      <c r="X45" s="157">
        <v>4</v>
      </c>
      <c r="Y45" s="302">
        <f>Коеф!Z45+1.8</f>
        <v>74.8</v>
      </c>
      <c r="Z45" s="132"/>
      <c r="AA45" s="235" t="str">
        <f>Лист1!C20</f>
        <v>1,8*1000*2000</v>
      </c>
      <c r="AB45" s="107">
        <f>Коеф!AC45</f>
        <v>29.89</v>
      </c>
      <c r="AC45" s="505"/>
      <c r="AD45" s="236"/>
      <c r="AE45" s="109">
        <f t="shared" si="30"/>
        <v>2205.8820000000001</v>
      </c>
      <c r="AF45" s="234">
        <f>Коеф!AG45</f>
        <v>72</v>
      </c>
      <c r="AG45">
        <v>1.8</v>
      </c>
      <c r="AH45" s="349"/>
      <c r="AL45" s="309">
        <v>16</v>
      </c>
      <c r="AM45" s="309" t="s">
        <v>812</v>
      </c>
      <c r="AN45" s="310">
        <f>Коеф!AC70</f>
        <v>40.4</v>
      </c>
      <c r="AO45" s="519"/>
      <c r="AP45" s="311">
        <v>2985</v>
      </c>
      <c r="AQ45" s="128"/>
      <c r="AR45" s="128"/>
      <c r="AS45" s="128"/>
      <c r="AT45" s="106">
        <v>3</v>
      </c>
      <c r="AU45" s="363" t="s">
        <v>780</v>
      </c>
      <c r="AV45" s="364"/>
      <c r="AW45" s="365"/>
      <c r="AX45" s="123" t="s">
        <v>739</v>
      </c>
      <c r="AY45" s="123">
        <v>885</v>
      </c>
      <c r="AZ45" s="256"/>
      <c r="BA45" s="220"/>
      <c r="BB45" s="106">
        <v>2</v>
      </c>
      <c r="BC45" s="122" t="s">
        <v>248</v>
      </c>
      <c r="BD45" s="521">
        <f>Лист1!T49+1.8</f>
        <v>86.8</v>
      </c>
      <c r="BE45" s="522"/>
      <c r="BF45" s="220"/>
      <c r="BG45" s="335" t="s">
        <v>727</v>
      </c>
      <c r="BJ45" s="268">
        <v>43</v>
      </c>
      <c r="BK45" s="268" t="s">
        <v>519</v>
      </c>
      <c r="BL45" s="272">
        <v>109</v>
      </c>
      <c r="BM45" s="281"/>
      <c r="BN45" s="271"/>
      <c r="BO45" s="268">
        <v>43</v>
      </c>
      <c r="BP45" s="268" t="s">
        <v>86</v>
      </c>
      <c r="BQ45" s="268">
        <v>184</v>
      </c>
      <c r="BR45" s="271"/>
      <c r="BS45" s="117"/>
      <c r="BT45" s="268">
        <v>43</v>
      </c>
      <c r="BU45" s="268" t="s">
        <v>662</v>
      </c>
      <c r="BV45" s="272">
        <v>283</v>
      </c>
      <c r="BW45" s="271"/>
      <c r="BX45" s="271"/>
      <c r="BY45" s="103"/>
      <c r="BZ45" s="268">
        <v>13</v>
      </c>
      <c r="CA45" s="268" t="s">
        <v>448</v>
      </c>
      <c r="CB45" s="272">
        <f t="shared" si="32"/>
        <v>603.36799999999994</v>
      </c>
      <c r="CC45" s="272">
        <f t="shared" si="33"/>
        <v>75.8</v>
      </c>
      <c r="CG45" s="268">
        <f t="shared" si="34"/>
        <v>44</v>
      </c>
      <c r="CH45" s="268" t="str">
        <f t="shared" si="35"/>
        <v>50х25х1,2</v>
      </c>
      <c r="CI45" s="272">
        <f t="shared" si="36"/>
        <v>117</v>
      </c>
      <c r="CJ45" s="268">
        <v>6</v>
      </c>
      <c r="CK45" s="464"/>
      <c r="CL45" s="268">
        <v>44</v>
      </c>
      <c r="CM45" s="268" t="str">
        <f t="shared" si="37"/>
        <v>40х40х2,5</v>
      </c>
      <c r="CN45" s="268">
        <f t="shared" si="38"/>
        <v>217</v>
      </c>
      <c r="CO45" s="268">
        <v>6</v>
      </c>
      <c r="CP45" s="452"/>
      <c r="CQ45" s="268">
        <v>44</v>
      </c>
      <c r="CR45" s="279" t="str">
        <f>Лист2!L46</f>
        <v>57 (3,0)</v>
      </c>
      <c r="CS45" s="279">
        <f t="shared" si="39"/>
        <v>299</v>
      </c>
      <c r="CT45" s="268">
        <v>6</v>
      </c>
      <c r="CU45" s="452"/>
      <c r="CV45" s="328">
        <v>18</v>
      </c>
      <c r="CW45" s="534" t="str">
        <f>Лист1!C47</f>
        <v>2,0*1250*2500</v>
      </c>
      <c r="CX45" s="535"/>
      <c r="CY45" s="329">
        <f>Лист1!D47</f>
        <v>49.33</v>
      </c>
      <c r="CZ45" s="537"/>
      <c r="DA45" s="330">
        <f t="shared" si="27"/>
        <v>3640</v>
      </c>
      <c r="DB45" s="330">
        <f t="shared" si="29"/>
        <v>73.788769511453481</v>
      </c>
      <c r="DF45" s="137">
        <v>14</v>
      </c>
      <c r="DG45" s="137" t="str">
        <f>Раб2!B44</f>
        <v>МК. 14 арматура Кыргызстан</v>
      </c>
      <c r="DH45" s="137">
        <v>11.75</v>
      </c>
      <c r="DI45" s="231">
        <f t="shared" si="42"/>
        <v>82.037999999999997</v>
      </c>
      <c r="DJ45" s="231">
        <f t="shared" si="42"/>
        <v>67.8</v>
      </c>
      <c r="DK45" s="137">
        <v>1.21</v>
      </c>
      <c r="DL45" s="251">
        <v>10</v>
      </c>
      <c r="DM45" s="251"/>
      <c r="DN45" s="406" t="s">
        <v>791</v>
      </c>
      <c r="DO45" s="406"/>
      <c r="DP45" s="406"/>
      <c r="DQ45" s="406"/>
      <c r="DR45" s="406"/>
      <c r="DS45" s="406"/>
      <c r="DT45" s="254"/>
      <c r="DU45" s="254"/>
      <c r="DV45" s="255"/>
      <c r="DW45" s="254"/>
      <c r="DX45" s="254"/>
      <c r="DZ45" s="214" t="str">
        <f t="shared" si="11"/>
        <v>Полимер 5005 Рул 0,45*1250</v>
      </c>
    </row>
    <row r="46" spans="1:130" ht="19.05" customHeight="1" x14ac:dyDescent="0.45">
      <c r="A46" s="105">
        <f>Лист2!A48</f>
        <v>46</v>
      </c>
      <c r="B46" s="127" t="str">
        <f>Лист2!B48</f>
        <v>50х25х1,5</v>
      </c>
      <c r="C46" s="183">
        <v>1.67</v>
      </c>
      <c r="D46" s="146">
        <f>C46*F44</f>
        <v>146.62599999999998</v>
      </c>
      <c r="E46" s="129">
        <v>1.8</v>
      </c>
      <c r="F46" s="178">
        <f>Коеф!F46+1.8</f>
        <v>83.8</v>
      </c>
      <c r="G46" s="203">
        <f>Лист2!F48</f>
        <v>46</v>
      </c>
      <c r="H46" s="144" t="str">
        <f>Лист2!G48</f>
        <v>40х40х3,0</v>
      </c>
      <c r="I46" s="183">
        <v>3.36</v>
      </c>
      <c r="J46" s="146">
        <f t="shared" si="40"/>
        <v>251.32799999999997</v>
      </c>
      <c r="K46" s="118"/>
      <c r="L46" s="118"/>
      <c r="M46" s="132">
        <v>22</v>
      </c>
      <c r="N46" s="144" t="str">
        <f>Лист2!Q44</f>
        <v>Уг. 125 (12,0)</v>
      </c>
      <c r="O46" s="183">
        <v>22.68</v>
      </c>
      <c r="P46" s="109">
        <f>Лист2!S44+1.8</f>
        <v>75.8</v>
      </c>
      <c r="Q46" s="132">
        <f t="shared" si="25"/>
        <v>1719.144</v>
      </c>
      <c r="S46" s="132"/>
      <c r="T46" s="203">
        <f>Лист2!K48</f>
        <v>46</v>
      </c>
      <c r="U46" s="299" t="str">
        <f>Лист2!L48</f>
        <v>ДН 60(1,8)</v>
      </c>
      <c r="V46" s="299">
        <v>2.58</v>
      </c>
      <c r="W46" s="166">
        <f>V46*Y30</f>
        <v>216.20400000000001</v>
      </c>
      <c r="X46" s="2"/>
      <c r="Y46" s="2"/>
      <c r="Z46" s="132"/>
      <c r="AA46" s="235" t="str">
        <f>Лист1!C21</f>
        <v>1,9*1000*2000</v>
      </c>
      <c r="AB46" s="107">
        <f>Коеф!AC46</f>
        <v>30.58</v>
      </c>
      <c r="AC46" s="505"/>
      <c r="AD46" s="236"/>
      <c r="AE46" s="109">
        <f t="shared" si="30"/>
        <v>2256.8039999999996</v>
      </c>
      <c r="AF46" s="234">
        <f>Коеф!AG46</f>
        <v>72</v>
      </c>
      <c r="AG46">
        <v>1.8</v>
      </c>
      <c r="AH46" s="349"/>
      <c r="AL46" s="309">
        <v>17</v>
      </c>
      <c r="AM46" s="309" t="s">
        <v>317</v>
      </c>
      <c r="AN46" s="310">
        <f>Коеф!AC71</f>
        <v>46.91</v>
      </c>
      <c r="AO46" s="519"/>
      <c r="AP46" s="311">
        <v>3465</v>
      </c>
      <c r="AQ46" s="128"/>
      <c r="AR46" s="128"/>
      <c r="AS46" s="128"/>
      <c r="AT46" s="106">
        <v>4</v>
      </c>
      <c r="AU46" s="363" t="s">
        <v>781</v>
      </c>
      <c r="AV46" s="364"/>
      <c r="AW46" s="365"/>
      <c r="AX46" s="123" t="s">
        <v>820</v>
      </c>
      <c r="AY46" s="123">
        <v>1195</v>
      </c>
      <c r="AZ46" s="244"/>
      <c r="BA46" s="220"/>
      <c r="BB46" s="106">
        <v>3</v>
      </c>
      <c r="BC46" s="122" t="s">
        <v>580</v>
      </c>
      <c r="BD46" s="521">
        <f>Лист1!T50+1.8</f>
        <v>86.8</v>
      </c>
      <c r="BE46" s="522"/>
      <c r="BF46" s="220"/>
      <c r="BG46" s="335" t="s">
        <v>728</v>
      </c>
      <c r="BJ46" s="268">
        <v>44</v>
      </c>
      <c r="BK46" s="268" t="s">
        <v>33</v>
      </c>
      <c r="BL46" s="272">
        <v>117</v>
      </c>
      <c r="BM46" s="281"/>
      <c r="BN46" s="271"/>
      <c r="BO46" s="268">
        <v>44</v>
      </c>
      <c r="BP46" s="268" t="s">
        <v>87</v>
      </c>
      <c r="BQ46" s="268">
        <v>217</v>
      </c>
      <c r="BR46" s="271"/>
      <c r="BS46" s="117"/>
      <c r="BT46" s="268">
        <v>44</v>
      </c>
      <c r="BU46" s="268" t="s">
        <v>554</v>
      </c>
      <c r="BV46" s="272">
        <v>299</v>
      </c>
      <c r="BW46" s="271"/>
      <c r="BX46" s="271"/>
      <c r="BY46" s="103"/>
      <c r="BZ46" s="268">
        <v>14</v>
      </c>
      <c r="CA46" s="268" t="s">
        <v>582</v>
      </c>
      <c r="CB46" s="272">
        <f t="shared" si="32"/>
        <v>683.71599999999989</v>
      </c>
      <c r="CC46" s="272">
        <f t="shared" si="33"/>
        <v>75.8</v>
      </c>
      <c r="CG46" s="268">
        <f t="shared" si="34"/>
        <v>45</v>
      </c>
      <c r="CH46" s="268" t="str">
        <f t="shared" si="35"/>
        <v>50х25х1,4</v>
      </c>
      <c r="CI46" s="272">
        <f t="shared" si="36"/>
        <v>137</v>
      </c>
      <c r="CJ46" s="268">
        <v>6</v>
      </c>
      <c r="CK46" s="464"/>
      <c r="CL46" s="268">
        <v>45</v>
      </c>
      <c r="CM46" s="268" t="str">
        <f t="shared" si="37"/>
        <v>40х40х2,8</v>
      </c>
      <c r="CN46" s="268">
        <f t="shared" si="38"/>
        <v>237</v>
      </c>
      <c r="CO46" s="268">
        <v>6</v>
      </c>
      <c r="CP46" s="452"/>
      <c r="CQ46" s="280">
        <v>45</v>
      </c>
      <c r="CR46" s="279" t="str">
        <f>Лист2!L47</f>
        <v>50 (3,5) / ДН 57 (3,5)</v>
      </c>
      <c r="CS46" s="279">
        <f t="shared" si="39"/>
        <v>346</v>
      </c>
      <c r="CT46" s="268">
        <v>6</v>
      </c>
      <c r="CU46" s="452"/>
      <c r="CV46" s="328">
        <v>19</v>
      </c>
      <c r="CW46" s="534" t="str">
        <f>Лист1!C48</f>
        <v>2,5*1250*2500</v>
      </c>
      <c r="CX46" s="535"/>
      <c r="CY46" s="329">
        <f>Лист1!D48</f>
        <v>61.9</v>
      </c>
      <c r="CZ46" s="537"/>
      <c r="DA46" s="330">
        <f t="shared" si="27"/>
        <v>4570</v>
      </c>
      <c r="DB46" s="330">
        <f t="shared" si="29"/>
        <v>73.828756058158319</v>
      </c>
      <c r="DF46" s="137">
        <v>15</v>
      </c>
      <c r="DG46" s="137" t="str">
        <f>Раб2!B45</f>
        <v>МК. 16 арматура Кыргызстан</v>
      </c>
      <c r="DH46" s="137">
        <v>11.75</v>
      </c>
      <c r="DI46" s="231">
        <f t="shared" si="42"/>
        <v>107.124</v>
      </c>
      <c r="DJ46" s="231">
        <f t="shared" si="42"/>
        <v>67.8</v>
      </c>
      <c r="DK46" s="137">
        <v>1.58</v>
      </c>
      <c r="DL46" s="251">
        <v>10</v>
      </c>
      <c r="DM46" s="251"/>
      <c r="DN46" s="106">
        <v>15</v>
      </c>
      <c r="DO46" s="359" t="s">
        <v>786</v>
      </c>
      <c r="DP46" s="359"/>
      <c r="DQ46" s="359"/>
      <c r="DR46" s="123" t="s">
        <v>747</v>
      </c>
      <c r="DS46" s="123">
        <v>1665</v>
      </c>
      <c r="DT46" s="254"/>
      <c r="DU46" s="408" t="s">
        <v>824</v>
      </c>
      <c r="DV46" s="409"/>
      <c r="DW46" s="409"/>
      <c r="DX46" s="410"/>
      <c r="DZ46" s="214" t="str">
        <f t="shared" si="11"/>
        <v>Полимер 5005 Рул 0,7*1250</v>
      </c>
    </row>
    <row r="47" spans="1:130" ht="19.05" customHeight="1" x14ac:dyDescent="0.45">
      <c r="A47" s="105">
        <f>Лист2!A49</f>
        <v>47</v>
      </c>
      <c r="B47" s="127" t="str">
        <f>Лист2!B49</f>
        <v>50х25х1,7</v>
      </c>
      <c r="C47" s="183">
        <v>1.8720000000000001</v>
      </c>
      <c r="D47" s="146">
        <f t="shared" si="41"/>
        <v>156.87360000000001</v>
      </c>
      <c r="E47" s="129">
        <v>2</v>
      </c>
      <c r="F47" s="178">
        <f>Коеф!F47+1.8</f>
        <v>78.8</v>
      </c>
      <c r="G47" s="203">
        <f>Лист2!F49</f>
        <v>47</v>
      </c>
      <c r="H47" s="144" t="str">
        <f>Лист2!G49</f>
        <v>40х40х4,0</v>
      </c>
      <c r="I47" s="183">
        <v>4.3099999999999996</v>
      </c>
      <c r="J47" s="146">
        <f t="shared" si="40"/>
        <v>322.38799999999998</v>
      </c>
      <c r="K47" s="118"/>
      <c r="L47" s="118"/>
      <c r="M47" s="132">
        <v>23</v>
      </c>
      <c r="N47" s="144" t="str">
        <f>Лист2!Q45</f>
        <v>Уг. 140 (10,0)</v>
      </c>
      <c r="O47" s="183">
        <v>21.45</v>
      </c>
      <c r="P47" s="109">
        <f>Лист2!S45+1.8</f>
        <v>132.80000000000001</v>
      </c>
      <c r="Q47" s="132">
        <f>O47*P47</f>
        <v>2848.56</v>
      </c>
      <c r="S47" s="132"/>
      <c r="T47" s="203">
        <f>Лист2!K49</f>
        <v>47</v>
      </c>
      <c r="U47" s="299" t="str">
        <f>Лист2!L49</f>
        <v>50 (2,0)/ДН 60 (2,0)</v>
      </c>
      <c r="V47" s="165">
        <v>2.86</v>
      </c>
      <c r="W47" s="166">
        <f>V47*Y31</f>
        <v>225.36799999999999</v>
      </c>
      <c r="X47" s="2"/>
      <c r="Y47" s="2"/>
      <c r="Z47" s="132"/>
      <c r="AA47" s="235" t="str">
        <f>Лист1!C22</f>
        <v>2,0*1000*2000</v>
      </c>
      <c r="AB47" s="107">
        <f>Коеф!AC47</f>
        <v>31.71</v>
      </c>
      <c r="AC47" s="505"/>
      <c r="AD47" s="236"/>
      <c r="AE47" s="109">
        <f t="shared" si="30"/>
        <v>2340.1979999999999</v>
      </c>
      <c r="AF47" s="234">
        <f>Коеф!AG47</f>
        <v>72</v>
      </c>
      <c r="AG47">
        <v>1.8</v>
      </c>
      <c r="AH47" s="349"/>
      <c r="AL47" s="309">
        <v>18</v>
      </c>
      <c r="AM47" s="309" t="s">
        <v>318</v>
      </c>
      <c r="AN47" s="310">
        <f>Коеф!AC72</f>
        <v>49.33</v>
      </c>
      <c r="AO47" s="519"/>
      <c r="AP47" s="311">
        <v>3640</v>
      </c>
      <c r="AQ47" s="128"/>
      <c r="AR47" s="128"/>
      <c r="AS47" s="128"/>
      <c r="AT47" s="106">
        <v>5</v>
      </c>
      <c r="AU47" s="363" t="s">
        <v>782</v>
      </c>
      <c r="AV47" s="364"/>
      <c r="AW47" s="365"/>
      <c r="AX47" s="123" t="s">
        <v>740</v>
      </c>
      <c r="AY47" s="123">
        <v>1445</v>
      </c>
      <c r="AZ47" s="220"/>
      <c r="BA47" s="220"/>
      <c r="BB47" s="106">
        <v>4</v>
      </c>
      <c r="BC47" s="122" t="s">
        <v>579</v>
      </c>
      <c r="BD47" s="521">
        <f>Лист1!T51+1.8</f>
        <v>85.8</v>
      </c>
      <c r="BE47" s="522"/>
      <c r="BF47" s="220"/>
      <c r="BG47" s="335" t="s">
        <v>729</v>
      </c>
      <c r="BJ47" s="268">
        <v>45</v>
      </c>
      <c r="BK47" s="268" t="s">
        <v>518</v>
      </c>
      <c r="BL47" s="272">
        <v>137</v>
      </c>
      <c r="BM47" s="281"/>
      <c r="BN47" s="271"/>
      <c r="BO47" s="268">
        <v>45</v>
      </c>
      <c r="BP47" s="269" t="s">
        <v>272</v>
      </c>
      <c r="BQ47" s="268">
        <v>237</v>
      </c>
      <c r="BR47" s="271"/>
      <c r="BS47" s="117"/>
      <c r="BT47" s="268">
        <v>45</v>
      </c>
      <c r="BU47" s="268" t="s">
        <v>839</v>
      </c>
      <c r="BV47" s="272">
        <v>346</v>
      </c>
      <c r="BW47" s="271"/>
      <c r="BX47" s="271"/>
      <c r="BY47" s="117"/>
      <c r="BZ47" s="268">
        <v>15</v>
      </c>
      <c r="CA47" s="268" t="s">
        <v>271</v>
      </c>
      <c r="CB47" s="272">
        <f t="shared" si="32"/>
        <v>631.41399999999999</v>
      </c>
      <c r="CC47" s="272">
        <f t="shared" si="33"/>
        <v>75.8</v>
      </c>
      <c r="CG47" s="268">
        <f t="shared" si="34"/>
        <v>46</v>
      </c>
      <c r="CH47" s="268" t="str">
        <f t="shared" si="35"/>
        <v>50х25х1,5</v>
      </c>
      <c r="CI47" s="272">
        <f t="shared" si="36"/>
        <v>147</v>
      </c>
      <c r="CJ47" s="268">
        <v>6</v>
      </c>
      <c r="CK47" s="464"/>
      <c r="CL47" s="268">
        <v>46</v>
      </c>
      <c r="CM47" s="268" t="str">
        <f t="shared" si="37"/>
        <v>40х40х3,0</v>
      </c>
      <c r="CN47" s="268">
        <f t="shared" si="38"/>
        <v>251</v>
      </c>
      <c r="CO47" s="268">
        <v>6</v>
      </c>
      <c r="CP47" s="452"/>
      <c r="CQ47" s="280">
        <v>46</v>
      </c>
      <c r="CR47" s="279" t="str">
        <f>Лист2!L48</f>
        <v>ДН 60(1,8)</v>
      </c>
      <c r="CS47" s="279">
        <f t="shared" si="39"/>
        <v>216</v>
      </c>
      <c r="CT47" s="268">
        <v>6</v>
      </c>
      <c r="CU47" s="452"/>
      <c r="CV47" s="328">
        <v>20</v>
      </c>
      <c r="CW47" s="534" t="str">
        <f>Лист1!C49</f>
        <v>2,8*1250*2500</v>
      </c>
      <c r="CX47" s="535"/>
      <c r="CY47" s="329">
        <f>Лист1!D49</f>
        <v>69.430000000000007</v>
      </c>
      <c r="CZ47" s="537"/>
      <c r="DA47" s="330">
        <f t="shared" si="27"/>
        <v>5125</v>
      </c>
      <c r="DB47" s="330">
        <f t="shared" si="29"/>
        <v>73.815353593547457</v>
      </c>
      <c r="DF47" s="137">
        <v>16</v>
      </c>
      <c r="DG47" s="137" t="str">
        <f>Раб2!B46</f>
        <v>МК. 18 арматура Кыргызстан</v>
      </c>
      <c r="DH47" s="137">
        <v>11.75</v>
      </c>
      <c r="DI47" s="231">
        <f t="shared" si="42"/>
        <v>135.6</v>
      </c>
      <c r="DJ47" s="231">
        <f t="shared" si="42"/>
        <v>67.8</v>
      </c>
      <c r="DK47" s="232">
        <v>2</v>
      </c>
      <c r="DL47" s="251">
        <v>10</v>
      </c>
      <c r="DM47" s="251"/>
      <c r="DN47" s="106">
        <v>16</v>
      </c>
      <c r="DO47" s="359" t="s">
        <v>785</v>
      </c>
      <c r="DP47" s="359"/>
      <c r="DQ47" s="359"/>
      <c r="DR47" s="123" t="s">
        <v>748</v>
      </c>
      <c r="DS47" s="123">
        <v>2035</v>
      </c>
      <c r="DT47" s="254"/>
      <c r="DU47" s="292">
        <v>26</v>
      </c>
      <c r="DV47" s="306" t="s">
        <v>825</v>
      </c>
      <c r="DW47" s="123" t="s">
        <v>831</v>
      </c>
      <c r="DX47" s="293">
        <v>490</v>
      </c>
      <c r="DZ47" s="214" t="str">
        <f t="shared" si="11"/>
        <v>Полимер 6005 Рул 0,4*1250</v>
      </c>
    </row>
    <row r="48" spans="1:130" ht="19.05" customHeight="1" x14ac:dyDescent="0.45">
      <c r="A48" s="105">
        <f>Лист2!A50</f>
        <v>48</v>
      </c>
      <c r="B48" s="127" t="str">
        <f>Лист2!B50</f>
        <v>50х25х1,8</v>
      </c>
      <c r="C48" s="183">
        <v>1.97</v>
      </c>
      <c r="D48" s="146">
        <f t="shared" si="41"/>
        <v>165.08599999999998</v>
      </c>
      <c r="E48" s="129">
        <v>2.5</v>
      </c>
      <c r="F48" s="178">
        <f>Коеф!F48+1.8</f>
        <v>75.8</v>
      </c>
      <c r="G48" s="203">
        <f>Лист2!F50</f>
        <v>48</v>
      </c>
      <c r="H48" s="144" t="str">
        <f>Лист2!G50</f>
        <v>50х50х1,4</v>
      </c>
      <c r="I48" s="183">
        <v>2.11</v>
      </c>
      <c r="J48" s="146">
        <f>I48*F43</f>
        <v>185.25799999999998</v>
      </c>
      <c r="K48" s="118"/>
      <c r="L48" s="118"/>
      <c r="M48" s="132"/>
      <c r="N48" s="144" t="s">
        <v>385</v>
      </c>
      <c r="O48" s="183">
        <v>0.65</v>
      </c>
      <c r="P48" s="109">
        <f>Лист2!S46+1.8</f>
        <v>1.8</v>
      </c>
      <c r="Q48" s="132"/>
      <c r="S48" s="143"/>
      <c r="T48" s="203">
        <f>Лист2!K50</f>
        <v>48</v>
      </c>
      <c r="U48" s="299" t="str">
        <f>Лист2!L50</f>
        <v>50 (2,4)/ДН 60 (2,4)</v>
      </c>
      <c r="V48" s="165">
        <v>3.41</v>
      </c>
      <c r="W48" s="166">
        <f>V48*Y32</f>
        <v>258.47800000000001</v>
      </c>
      <c r="X48" s="105"/>
      <c r="Y48" s="105"/>
      <c r="Z48" s="132"/>
      <c r="AA48" s="235" t="str">
        <f>Лист1!C23</f>
        <v>2,5*1000*2000</v>
      </c>
      <c r="AB48" s="107">
        <f>Коеф!AC48</f>
        <v>39.81</v>
      </c>
      <c r="AC48" s="505"/>
      <c r="AD48" s="236"/>
      <c r="AE48" s="109">
        <f t="shared" si="30"/>
        <v>2937.9780000000001</v>
      </c>
      <c r="AF48" s="234">
        <f>Коеф!AG48</f>
        <v>72</v>
      </c>
      <c r="AG48">
        <v>1.8</v>
      </c>
      <c r="AH48" s="349"/>
      <c r="AL48" s="309">
        <v>19</v>
      </c>
      <c r="AM48" s="309" t="s">
        <v>319</v>
      </c>
      <c r="AN48" s="310">
        <f>Коеф!AC73</f>
        <v>61.9</v>
      </c>
      <c r="AO48" s="519"/>
      <c r="AP48" s="311">
        <v>4570</v>
      </c>
      <c r="AQ48" s="128"/>
      <c r="AR48" s="128"/>
      <c r="AS48" s="128"/>
      <c r="AT48" s="106">
        <v>6</v>
      </c>
      <c r="AU48" s="363" t="s">
        <v>783</v>
      </c>
      <c r="AV48" s="364"/>
      <c r="AW48" s="365"/>
      <c r="AX48" s="123" t="s">
        <v>741</v>
      </c>
      <c r="AY48" s="123">
        <v>1735</v>
      </c>
      <c r="AZ48" s="220"/>
      <c r="BA48" s="220"/>
      <c r="BB48" s="106">
        <v>5</v>
      </c>
      <c r="BC48" s="122" t="s">
        <v>207</v>
      </c>
      <c r="BD48" s="521">
        <f>Лист1!T52+1.8</f>
        <v>85.8</v>
      </c>
      <c r="BE48" s="522"/>
      <c r="BF48" s="220"/>
      <c r="BG48" s="335" t="s">
        <v>730</v>
      </c>
      <c r="BJ48" s="268">
        <v>46</v>
      </c>
      <c r="BK48" s="268" t="s">
        <v>34</v>
      </c>
      <c r="BL48" s="272">
        <v>147</v>
      </c>
      <c r="BM48" s="281"/>
      <c r="BN48" s="271"/>
      <c r="BO48" s="268">
        <v>46</v>
      </c>
      <c r="BP48" s="268" t="s">
        <v>88</v>
      </c>
      <c r="BQ48" s="268">
        <v>251</v>
      </c>
      <c r="BR48" s="271"/>
      <c r="BS48" s="117"/>
      <c r="BT48" s="268">
        <v>46</v>
      </c>
      <c r="BU48" s="268" t="s">
        <v>642</v>
      </c>
      <c r="BV48" s="272">
        <v>216</v>
      </c>
      <c r="BW48" s="271"/>
      <c r="BX48" s="271"/>
      <c r="BY48" s="117"/>
      <c r="BZ48" s="268">
        <v>16</v>
      </c>
      <c r="CA48" s="268" t="s">
        <v>188</v>
      </c>
      <c r="CB48" s="272">
        <f t="shared" si="32"/>
        <v>730.71199999999999</v>
      </c>
      <c r="CC48" s="272">
        <f t="shared" si="33"/>
        <v>75.8</v>
      </c>
      <c r="CG48" s="268">
        <f t="shared" si="34"/>
        <v>47</v>
      </c>
      <c r="CH48" s="268" t="str">
        <f t="shared" si="35"/>
        <v>50х25х1,7</v>
      </c>
      <c r="CI48" s="272">
        <f t="shared" si="36"/>
        <v>157</v>
      </c>
      <c r="CJ48" s="268">
        <v>6</v>
      </c>
      <c r="CK48" s="464"/>
      <c r="CL48" s="268">
        <v>47</v>
      </c>
      <c r="CM48" s="268" t="str">
        <f t="shared" si="37"/>
        <v>40х40х4,0</v>
      </c>
      <c r="CN48" s="268">
        <f t="shared" si="38"/>
        <v>322</v>
      </c>
      <c r="CO48" s="268">
        <v>6</v>
      </c>
      <c r="CP48" s="452"/>
      <c r="CQ48" s="268">
        <v>47</v>
      </c>
      <c r="CR48" s="279" t="str">
        <f>Лист2!L49</f>
        <v>50 (2,0)/ДН 60 (2,0)</v>
      </c>
      <c r="CS48" s="279">
        <f t="shared" si="39"/>
        <v>225</v>
      </c>
      <c r="CT48" s="268">
        <v>6</v>
      </c>
      <c r="CU48" s="452"/>
      <c r="CV48" s="328">
        <v>21</v>
      </c>
      <c r="CW48" s="534" t="str">
        <f>Лист1!C50</f>
        <v>2,9*1250*2500</v>
      </c>
      <c r="CX48" s="535"/>
      <c r="CY48" s="329">
        <f>Лист1!D50</f>
        <v>70.5</v>
      </c>
      <c r="CZ48" s="537"/>
      <c r="DA48" s="330">
        <f t="shared" si="27"/>
        <v>5205</v>
      </c>
      <c r="DB48" s="330">
        <f t="shared" si="29"/>
        <v>73.829787234042556</v>
      </c>
      <c r="DF48" s="137">
        <v>17</v>
      </c>
      <c r="DG48" s="137" t="str">
        <f>Раб2!B47</f>
        <v>МК. 20 арматура Кыргызстан</v>
      </c>
      <c r="DH48" s="137">
        <v>11.75</v>
      </c>
      <c r="DI48" s="231">
        <f t="shared" si="42"/>
        <v>167.46600000000001</v>
      </c>
      <c r="DJ48" s="231">
        <f t="shared" si="42"/>
        <v>67.8</v>
      </c>
      <c r="DK48" s="137">
        <v>2.4700000000000002</v>
      </c>
      <c r="DL48" s="251">
        <v>10</v>
      </c>
      <c r="DM48" s="251"/>
      <c r="DN48" s="106">
        <v>17</v>
      </c>
      <c r="DO48" s="359" t="s">
        <v>787</v>
      </c>
      <c r="DP48" s="359"/>
      <c r="DQ48" s="359"/>
      <c r="DR48" s="123" t="s">
        <v>749</v>
      </c>
      <c r="DS48" s="123">
        <v>2535</v>
      </c>
      <c r="DT48" s="254"/>
      <c r="DU48" s="292">
        <v>27</v>
      </c>
      <c r="DV48" s="306" t="s">
        <v>827</v>
      </c>
      <c r="DW48" s="123" t="s">
        <v>832</v>
      </c>
      <c r="DX48" s="293">
        <v>770</v>
      </c>
      <c r="DZ48" s="214" t="str">
        <f t="shared" si="11"/>
        <v>Полимер 6005 Рул 0,45*1250</v>
      </c>
    </row>
    <row r="49" spans="1:130" ht="19.05" customHeight="1" x14ac:dyDescent="0.45">
      <c r="A49" s="105">
        <f>Лист2!A51</f>
        <v>49</v>
      </c>
      <c r="B49" s="127" t="str">
        <f>Лист2!B51</f>
        <v>50х25х2,0</v>
      </c>
      <c r="C49" s="183">
        <v>2.1800000000000002</v>
      </c>
      <c r="D49" s="146">
        <f t="shared" si="41"/>
        <v>171.78400000000002</v>
      </c>
      <c r="E49" s="129">
        <v>2.8</v>
      </c>
      <c r="F49" s="178">
        <f>Коеф!F49+1.8</f>
        <v>74.8</v>
      </c>
      <c r="G49" s="203">
        <f>Лист2!F51</f>
        <v>49</v>
      </c>
      <c r="H49" s="144" t="str">
        <f>Лист2!G51</f>
        <v>50х50х1,5</v>
      </c>
      <c r="I49" s="183">
        <v>2.25</v>
      </c>
      <c r="J49" s="146">
        <f>I49*F44</f>
        <v>197.54999999999998</v>
      </c>
      <c r="K49" s="118"/>
      <c r="L49" s="118"/>
      <c r="M49" s="132"/>
      <c r="N49" s="144" t="s">
        <v>386</v>
      </c>
      <c r="O49" s="183">
        <v>0.95</v>
      </c>
      <c r="P49" s="109">
        <f>Лист2!S47+1.8</f>
        <v>1.8</v>
      </c>
      <c r="Q49" s="143"/>
      <c r="R49" s="7"/>
      <c r="S49" s="143"/>
      <c r="T49" s="203">
        <f>Лист2!K51</f>
        <v>49</v>
      </c>
      <c r="U49" s="299" t="str">
        <f>Лист2!L51</f>
        <v>50 (2,5)/ДН 60 (2,5)</v>
      </c>
      <c r="V49" s="165">
        <v>3.55</v>
      </c>
      <c r="W49" s="166">
        <f>V49*Y33</f>
        <v>269.08999999999997</v>
      </c>
      <c r="X49" s="105"/>
      <c r="Y49" s="105"/>
      <c r="Z49" s="132"/>
      <c r="AA49" s="235" t="str">
        <f>Лист1!C24</f>
        <v>2,8*1000*2000</v>
      </c>
      <c r="AB49" s="107">
        <f>Коеф!AC49</f>
        <v>44.71</v>
      </c>
      <c r="AC49" s="505"/>
      <c r="AD49" s="236"/>
      <c r="AE49" s="109">
        <f t="shared" si="30"/>
        <v>3299.598</v>
      </c>
      <c r="AF49" s="234">
        <f>Коеф!AG49</f>
        <v>72</v>
      </c>
      <c r="AG49">
        <v>1.8</v>
      </c>
      <c r="AH49" s="349"/>
      <c r="AL49" s="309">
        <v>20</v>
      </c>
      <c r="AM49" s="309" t="s">
        <v>320</v>
      </c>
      <c r="AN49" s="310">
        <f>Коеф!AC74</f>
        <v>69.430000000000007</v>
      </c>
      <c r="AO49" s="519"/>
      <c r="AP49" s="311">
        <v>5125</v>
      </c>
      <c r="AQ49" s="128"/>
      <c r="AR49" s="128"/>
      <c r="AS49" s="128"/>
      <c r="AT49" s="106">
        <v>7</v>
      </c>
      <c r="AU49" s="363" t="s">
        <v>784</v>
      </c>
      <c r="AV49" s="364"/>
      <c r="AW49" s="365"/>
      <c r="AX49" s="123" t="s">
        <v>742</v>
      </c>
      <c r="AY49" s="123">
        <v>2180</v>
      </c>
      <c r="AZ49" s="220"/>
      <c r="BA49" s="220"/>
      <c r="BB49" s="106">
        <v>6</v>
      </c>
      <c r="BC49" s="122" t="s">
        <v>445</v>
      </c>
      <c r="BD49" s="521">
        <f>Лист1!T53+1.8</f>
        <v>85.8</v>
      </c>
      <c r="BE49" s="522"/>
      <c r="BF49" s="220"/>
      <c r="BG49" s="529" t="s">
        <v>731</v>
      </c>
      <c r="BJ49" s="268">
        <v>47</v>
      </c>
      <c r="BK49" s="268" t="s">
        <v>663</v>
      </c>
      <c r="BL49" s="272">
        <v>157</v>
      </c>
      <c r="BM49" s="281"/>
      <c r="BN49" s="271"/>
      <c r="BO49" s="268">
        <v>47</v>
      </c>
      <c r="BP49" s="268" t="s">
        <v>281</v>
      </c>
      <c r="BQ49" s="268">
        <v>322</v>
      </c>
      <c r="BR49" s="271"/>
      <c r="BS49" s="117"/>
      <c r="BT49" s="268">
        <v>47</v>
      </c>
      <c r="BU49" s="268" t="s">
        <v>498</v>
      </c>
      <c r="BV49" s="272">
        <v>225</v>
      </c>
      <c r="BW49" s="271"/>
      <c r="BX49" s="271"/>
      <c r="BY49" s="117"/>
      <c r="BZ49" s="268">
        <v>17</v>
      </c>
      <c r="CA49" s="268" t="s">
        <v>189</v>
      </c>
      <c r="CB49" s="272">
        <f t="shared" si="32"/>
        <v>817.88199999999995</v>
      </c>
      <c r="CC49" s="272">
        <f t="shared" si="33"/>
        <v>75.8</v>
      </c>
      <c r="CG49" s="268">
        <f t="shared" si="34"/>
        <v>48</v>
      </c>
      <c r="CH49" s="268" t="str">
        <f t="shared" si="35"/>
        <v>50х25х1,8</v>
      </c>
      <c r="CI49" s="272">
        <f t="shared" si="36"/>
        <v>165</v>
      </c>
      <c r="CJ49" s="268">
        <v>6</v>
      </c>
      <c r="CK49" s="464"/>
      <c r="CL49" s="268">
        <v>48</v>
      </c>
      <c r="CM49" s="268" t="str">
        <f t="shared" si="37"/>
        <v>50х50х1,4</v>
      </c>
      <c r="CN49" s="268">
        <f t="shared" si="38"/>
        <v>185</v>
      </c>
      <c r="CO49" s="268">
        <v>6</v>
      </c>
      <c r="CP49" s="452"/>
      <c r="CQ49" s="280">
        <v>48</v>
      </c>
      <c r="CR49" s="279" t="str">
        <f>Лист2!L50</f>
        <v>50 (2,4)/ДН 60 (2,4)</v>
      </c>
      <c r="CS49" s="279">
        <f t="shared" si="39"/>
        <v>258</v>
      </c>
      <c r="CT49" s="268">
        <v>6</v>
      </c>
      <c r="CU49" s="452"/>
      <c r="CV49" s="328">
        <v>22</v>
      </c>
      <c r="CW49" s="534" t="str">
        <f>Лист1!C51</f>
        <v>3,0*1250*2500</v>
      </c>
      <c r="CX49" s="535"/>
      <c r="CY49" s="329">
        <f>Лист1!D51</f>
        <v>75.44</v>
      </c>
      <c r="CZ49" s="537"/>
      <c r="DA49" s="330">
        <f t="shared" si="27"/>
        <v>5570</v>
      </c>
      <c r="DB49" s="330">
        <f t="shared" si="29"/>
        <v>73.833510074231185</v>
      </c>
      <c r="DF49" s="137">
        <v>18</v>
      </c>
      <c r="DG49" s="137" t="str">
        <f>Раб2!B48</f>
        <v>МК. 22 арматура Кыргызстан</v>
      </c>
      <c r="DH49" s="137">
        <v>11.75</v>
      </c>
      <c r="DI49" s="231">
        <f t="shared" si="42"/>
        <v>202.04399999999998</v>
      </c>
      <c r="DJ49" s="231">
        <f t="shared" si="42"/>
        <v>67.8</v>
      </c>
      <c r="DK49" s="232">
        <v>2.94</v>
      </c>
      <c r="DL49" s="254"/>
      <c r="DM49" s="251"/>
      <c r="DN49" s="106">
        <v>18</v>
      </c>
      <c r="DO49" s="359" t="s">
        <v>788</v>
      </c>
      <c r="DP49" s="359"/>
      <c r="DQ49" s="359"/>
      <c r="DR49" s="123" t="s">
        <v>821</v>
      </c>
      <c r="DS49" s="123">
        <v>2805</v>
      </c>
      <c r="DT49" s="256"/>
      <c r="DU49" s="292">
        <v>28</v>
      </c>
      <c r="DV49" s="306" t="s">
        <v>828</v>
      </c>
      <c r="DW49" s="123" t="s">
        <v>833</v>
      </c>
      <c r="DX49" s="293">
        <v>1105</v>
      </c>
      <c r="DZ49" s="214" t="str">
        <f t="shared" si="11"/>
        <v>7004 Полимер 0,4*1250</v>
      </c>
    </row>
    <row r="50" spans="1:130" ht="19.05" customHeight="1" x14ac:dyDescent="0.45">
      <c r="A50" s="105">
        <f>Лист2!A52</f>
        <v>50</v>
      </c>
      <c r="B50" s="127" t="str">
        <f>Лист2!B52</f>
        <v>50х25х2,5</v>
      </c>
      <c r="C50" s="183">
        <v>2.66</v>
      </c>
      <c r="D50" s="146">
        <f t="shared" si="41"/>
        <v>201.62800000000001</v>
      </c>
      <c r="E50" s="129">
        <v>3</v>
      </c>
      <c r="F50" s="178">
        <f>Коеф!F50+1.8</f>
        <v>74.8</v>
      </c>
      <c r="G50" s="203">
        <f>Лист2!F52</f>
        <v>50</v>
      </c>
      <c r="H50" s="144" t="str">
        <f>Лист2!G52</f>
        <v>50х50х1,8</v>
      </c>
      <c r="I50" s="183">
        <v>2.68</v>
      </c>
      <c r="J50" s="146">
        <f>I50*F46</f>
        <v>224.584</v>
      </c>
      <c r="K50" s="118"/>
      <c r="L50" s="143"/>
      <c r="M50" s="132"/>
      <c r="N50" s="144" t="s">
        <v>387</v>
      </c>
      <c r="O50" s="183">
        <v>1.2</v>
      </c>
      <c r="P50" s="186"/>
      <c r="Q50" s="143"/>
      <c r="R50" s="7"/>
      <c r="S50" s="143"/>
      <c r="T50" s="203">
        <f>Лист2!K52</f>
        <v>50</v>
      </c>
      <c r="U50" s="299" t="str">
        <f>Лист2!L52</f>
        <v>50 (3,0)/ДН 60 (3,0)</v>
      </c>
      <c r="V50" s="165">
        <v>4.22</v>
      </c>
      <c r="W50" s="166">
        <f>V50*Y35</f>
        <v>315.65599999999995</v>
      </c>
      <c r="X50" s="105"/>
      <c r="Y50" s="105"/>
      <c r="Z50" s="132"/>
      <c r="AA50" s="235" t="str">
        <f>Лист1!C25</f>
        <v>2,9*1000*2000</v>
      </c>
      <c r="AB50" s="107">
        <f>Коеф!AC50</f>
        <v>45.99</v>
      </c>
      <c r="AC50" s="505"/>
      <c r="AD50" s="236"/>
      <c r="AE50" s="109">
        <f t="shared" si="30"/>
        <v>3394.0619999999999</v>
      </c>
      <c r="AF50" s="234">
        <f>Коеф!AG50</f>
        <v>72</v>
      </c>
      <c r="AG50">
        <v>1.8</v>
      </c>
      <c r="AH50" s="349"/>
      <c r="AL50" s="309">
        <v>21</v>
      </c>
      <c r="AM50" s="309" t="s">
        <v>536</v>
      </c>
      <c r="AN50" s="310">
        <f>Коеф!AC75</f>
        <v>70.5</v>
      </c>
      <c r="AO50" s="519"/>
      <c r="AP50" s="311">
        <v>5205</v>
      </c>
      <c r="AQ50" s="128"/>
      <c r="AR50" s="128"/>
      <c r="AS50" s="128"/>
      <c r="AT50" s="106">
        <v>8</v>
      </c>
      <c r="AU50" s="363" t="s">
        <v>785</v>
      </c>
      <c r="AV50" s="364"/>
      <c r="AW50" s="365"/>
      <c r="AX50" s="123" t="s">
        <v>743</v>
      </c>
      <c r="AY50" s="123">
        <v>795</v>
      </c>
      <c r="AZ50" s="220"/>
      <c r="BA50" s="220"/>
      <c r="BB50" s="106">
        <v>7</v>
      </c>
      <c r="BC50" s="122" t="s">
        <v>446</v>
      </c>
      <c r="BD50" s="521">
        <f>Лист1!T54+1.8</f>
        <v>85.8</v>
      </c>
      <c r="BE50" s="522"/>
      <c r="BF50" s="220"/>
      <c r="BG50" s="530"/>
      <c r="BJ50" s="268">
        <v>48</v>
      </c>
      <c r="BK50" s="268" t="s">
        <v>35</v>
      </c>
      <c r="BL50" s="272">
        <v>165</v>
      </c>
      <c r="BM50" s="281"/>
      <c r="BN50" s="271"/>
      <c r="BO50" s="268">
        <v>48</v>
      </c>
      <c r="BP50" s="268" t="s">
        <v>517</v>
      </c>
      <c r="BQ50" s="268">
        <v>185</v>
      </c>
      <c r="BR50" s="271"/>
      <c r="BS50" s="117"/>
      <c r="BT50" s="268">
        <v>48</v>
      </c>
      <c r="BU50" s="268" t="s">
        <v>706</v>
      </c>
      <c r="BV50" s="272">
        <v>258</v>
      </c>
      <c r="BW50" s="271"/>
      <c r="BX50" s="271"/>
      <c r="BY50" s="117"/>
      <c r="BZ50" s="268">
        <v>18</v>
      </c>
      <c r="CA50" s="268" t="s">
        <v>191</v>
      </c>
      <c r="CB50" s="272">
        <f t="shared" si="32"/>
        <v>928.55</v>
      </c>
      <c r="CC50" s="272">
        <f t="shared" si="33"/>
        <v>75.8</v>
      </c>
      <c r="CG50" s="268">
        <f t="shared" si="34"/>
        <v>49</v>
      </c>
      <c r="CH50" s="268" t="str">
        <f t="shared" si="35"/>
        <v>50х25х2,0</v>
      </c>
      <c r="CI50" s="272">
        <f t="shared" si="36"/>
        <v>172</v>
      </c>
      <c r="CJ50" s="268">
        <v>6</v>
      </c>
      <c r="CK50" s="464"/>
      <c r="CL50" s="268">
        <v>49</v>
      </c>
      <c r="CM50" s="268" t="str">
        <f t="shared" si="37"/>
        <v>50х50х1,5</v>
      </c>
      <c r="CN50" s="268">
        <f t="shared" si="38"/>
        <v>198</v>
      </c>
      <c r="CO50" s="268">
        <v>6</v>
      </c>
      <c r="CP50" s="452"/>
      <c r="CQ50" s="268">
        <v>49</v>
      </c>
      <c r="CR50" s="279" t="str">
        <f>Лист2!L51</f>
        <v>50 (2,5)/ДН 60 (2,5)</v>
      </c>
      <c r="CS50" s="279">
        <f t="shared" si="39"/>
        <v>269</v>
      </c>
      <c r="CT50" s="268">
        <v>6</v>
      </c>
      <c r="CU50" s="452"/>
      <c r="CV50" s="328">
        <v>23</v>
      </c>
      <c r="CW50" s="534" t="str">
        <f>Лист1!C52</f>
        <v>3,8*1250*2500</v>
      </c>
      <c r="CX50" s="535"/>
      <c r="CY50" s="329">
        <f>Лист1!D52</f>
        <v>95.32</v>
      </c>
      <c r="CZ50" s="537"/>
      <c r="DA50" s="330">
        <f t="shared" si="27"/>
        <v>7035</v>
      </c>
      <c r="DB50" s="330">
        <f t="shared" si="29"/>
        <v>73.804028535459508</v>
      </c>
      <c r="DF50" s="254"/>
      <c r="DG50" s="254"/>
      <c r="DH50" s="254"/>
      <c r="DI50" s="254"/>
      <c r="DJ50" s="254"/>
      <c r="DK50" s="254"/>
      <c r="DL50" s="254"/>
      <c r="DM50" s="254"/>
      <c r="DN50" s="106">
        <v>19</v>
      </c>
      <c r="DO50" s="359" t="s">
        <v>789</v>
      </c>
      <c r="DP50" s="359"/>
      <c r="DQ50" s="359"/>
      <c r="DR50" s="123" t="s">
        <v>750</v>
      </c>
      <c r="DS50" s="123">
        <v>3215</v>
      </c>
      <c r="DT50" s="254"/>
      <c r="DU50" s="292">
        <v>29</v>
      </c>
      <c r="DV50" s="306" t="s">
        <v>829</v>
      </c>
      <c r="DW50" s="123" t="s">
        <v>834</v>
      </c>
      <c r="DX50" s="293">
        <v>1490</v>
      </c>
      <c r="DZ50" s="214" t="str">
        <f t="shared" si="11"/>
        <v>7024 Полимер 0,4*1250</v>
      </c>
    </row>
    <row r="51" spans="1:130" ht="19.05" customHeight="1" x14ac:dyDescent="0.45">
      <c r="A51" s="105">
        <f>Лист2!A53</f>
        <v>51</v>
      </c>
      <c r="B51" s="127" t="str">
        <f>Лист2!B53</f>
        <v>50х30х1,0</v>
      </c>
      <c r="C51" s="183">
        <v>1.21</v>
      </c>
      <c r="D51" s="146">
        <f t="shared" ref="D51:D58" si="43">C51*F41</f>
        <v>106.238</v>
      </c>
      <c r="E51" s="129">
        <v>4</v>
      </c>
      <c r="F51" s="178">
        <f>Коеф!F51+1.8</f>
        <v>74.8</v>
      </c>
      <c r="G51" s="203">
        <f>Лист2!F53</f>
        <v>51</v>
      </c>
      <c r="H51" s="144" t="str">
        <f>Лист2!G53</f>
        <v>50х50х2,0</v>
      </c>
      <c r="I51" s="183">
        <v>2.96</v>
      </c>
      <c r="J51" s="146">
        <f>I51*F47</f>
        <v>233.24799999999999</v>
      </c>
      <c r="K51" s="143"/>
      <c r="L51" s="143"/>
      <c r="M51" s="132"/>
      <c r="N51" s="144" t="s">
        <v>388</v>
      </c>
      <c r="O51" s="183">
        <v>0</v>
      </c>
      <c r="P51" s="186"/>
      <c r="Q51" s="143"/>
      <c r="R51" s="7"/>
      <c r="S51" s="143"/>
      <c r="T51" s="203">
        <f>Лист2!K53</f>
        <v>51</v>
      </c>
      <c r="U51" s="301" t="str">
        <f>Лист2!L53</f>
        <v>76 (1,5)</v>
      </c>
      <c r="V51" s="155">
        <v>2.76</v>
      </c>
      <c r="W51" s="156">
        <f t="shared" ref="W51:W56" si="44">V51*Y39</f>
        <v>242.32799999999997</v>
      </c>
      <c r="X51" s="2"/>
      <c r="Y51" s="2"/>
      <c r="Z51" s="132"/>
      <c r="AA51" s="235" t="str">
        <f>Лист1!C26</f>
        <v>3,0*1000*2000</v>
      </c>
      <c r="AB51" s="107">
        <f>Коеф!AC51</f>
        <v>48.23</v>
      </c>
      <c r="AC51" s="505"/>
      <c r="AD51" s="236"/>
      <c r="AE51" s="109">
        <f t="shared" si="30"/>
        <v>3559.3739999999998</v>
      </c>
      <c r="AF51" s="234">
        <f>Коеф!AG51</f>
        <v>72</v>
      </c>
      <c r="AG51">
        <v>1.8</v>
      </c>
      <c r="AH51" s="349"/>
      <c r="AL51" s="309">
        <v>22</v>
      </c>
      <c r="AM51" s="309" t="s">
        <v>321</v>
      </c>
      <c r="AN51" s="310">
        <f>Коеф!AC76</f>
        <v>75.44</v>
      </c>
      <c r="AO51" s="519"/>
      <c r="AP51" s="311">
        <v>5570</v>
      </c>
      <c r="AQ51" s="128"/>
      <c r="AR51" s="128"/>
      <c r="AS51" s="128"/>
      <c r="AT51" s="406" t="s">
        <v>790</v>
      </c>
      <c r="AU51" s="406"/>
      <c r="AV51" s="406"/>
      <c r="AW51" s="406"/>
      <c r="AX51" s="406"/>
      <c r="AY51" s="406"/>
      <c r="AZ51" s="220"/>
      <c r="BA51" s="244"/>
      <c r="BB51" s="106">
        <v>8</v>
      </c>
      <c r="BC51" s="122" t="s">
        <v>208</v>
      </c>
      <c r="BD51" s="521">
        <f>Лист1!T55+1.8</f>
        <v>85.8</v>
      </c>
      <c r="BE51" s="522"/>
      <c r="BF51" s="220"/>
      <c r="BG51" s="334" t="s">
        <v>714</v>
      </c>
      <c r="BJ51" s="268">
        <v>49</v>
      </c>
      <c r="BK51" s="268" t="s">
        <v>36</v>
      </c>
      <c r="BL51" s="272">
        <v>172</v>
      </c>
      <c r="BM51" s="281"/>
      <c r="BN51" s="271"/>
      <c r="BO51" s="268">
        <v>49</v>
      </c>
      <c r="BP51" s="268" t="s">
        <v>89</v>
      </c>
      <c r="BQ51" s="272">
        <v>198</v>
      </c>
      <c r="BR51" s="271"/>
      <c r="BS51" s="117"/>
      <c r="BT51" s="268">
        <v>49</v>
      </c>
      <c r="BU51" s="268" t="s">
        <v>502</v>
      </c>
      <c r="BV51" s="272">
        <v>269</v>
      </c>
      <c r="BW51" s="271"/>
      <c r="BX51" s="271"/>
      <c r="BY51" s="117"/>
      <c r="BZ51" s="268">
        <v>19</v>
      </c>
      <c r="CA51" s="268" t="s">
        <v>220</v>
      </c>
      <c r="CB51" s="272">
        <f t="shared" si="32"/>
        <v>1144.58</v>
      </c>
      <c r="CC51" s="272">
        <f t="shared" si="33"/>
        <v>75.8</v>
      </c>
      <c r="CG51" s="268">
        <f t="shared" si="34"/>
        <v>50</v>
      </c>
      <c r="CH51" s="268" t="str">
        <f t="shared" si="35"/>
        <v>50х25х2,5</v>
      </c>
      <c r="CI51" s="272">
        <f t="shared" si="36"/>
        <v>202</v>
      </c>
      <c r="CJ51" s="268">
        <v>6</v>
      </c>
      <c r="CK51" s="464"/>
      <c r="CL51" s="268">
        <v>50</v>
      </c>
      <c r="CM51" s="268" t="str">
        <f t="shared" si="37"/>
        <v>50х50х1,8</v>
      </c>
      <c r="CN51" s="268">
        <f t="shared" si="38"/>
        <v>225</v>
      </c>
      <c r="CO51" s="268">
        <v>6</v>
      </c>
      <c r="CP51" s="452"/>
      <c r="CQ51" s="280">
        <v>50</v>
      </c>
      <c r="CR51" s="279" t="str">
        <f>Лист2!L52</f>
        <v>50 (3,0)/ДН 60 (3,0)</v>
      </c>
      <c r="CS51" s="279">
        <f t="shared" si="39"/>
        <v>316</v>
      </c>
      <c r="CT51" s="268">
        <v>6</v>
      </c>
      <c r="CU51" s="432"/>
      <c r="CV51" s="328">
        <v>24</v>
      </c>
      <c r="CW51" s="534" t="str">
        <f>Лист1!C53</f>
        <v>4,0*1250*2500</v>
      </c>
      <c r="CX51" s="535"/>
      <c r="CY51" s="329">
        <f>Лист1!D53</f>
        <v>97.67</v>
      </c>
      <c r="CZ51" s="538"/>
      <c r="DA51" s="330">
        <f t="shared" si="27"/>
        <v>7210</v>
      </c>
      <c r="DB51" s="331"/>
      <c r="DF51" s="254"/>
      <c r="DG51" s="254"/>
      <c r="DH51" s="254"/>
      <c r="DI51" s="254"/>
      <c r="DJ51" s="254"/>
      <c r="DK51" s="254"/>
      <c r="DL51" s="254"/>
      <c r="DM51" s="254"/>
      <c r="DN51" s="406" t="s">
        <v>792</v>
      </c>
      <c r="DO51" s="406"/>
      <c r="DP51" s="406"/>
      <c r="DQ51" s="406"/>
      <c r="DR51" s="406"/>
      <c r="DS51" s="406"/>
      <c r="DT51" s="254"/>
      <c r="DU51" s="292">
        <v>30</v>
      </c>
      <c r="DV51" s="306" t="s">
        <v>830</v>
      </c>
      <c r="DW51" s="123" t="s">
        <v>835</v>
      </c>
      <c r="DX51" s="293">
        <v>1750</v>
      </c>
      <c r="DZ51" s="214" t="str">
        <f t="shared" si="11"/>
        <v>7024 Полимер 0,45*1250</v>
      </c>
    </row>
    <row r="52" spans="1:130" ht="19.05" customHeight="1" x14ac:dyDescent="0.45">
      <c r="A52" s="105">
        <f>Лист2!A54</f>
        <v>52</v>
      </c>
      <c r="B52" s="127" t="str">
        <f>Лист2!B54</f>
        <v>50х30х1,2</v>
      </c>
      <c r="C52" s="183">
        <v>1.4430000000000001</v>
      </c>
      <c r="D52" s="146">
        <f t="shared" si="43"/>
        <v>125.25239999999999</v>
      </c>
      <c r="E52" s="139">
        <v>5</v>
      </c>
      <c r="F52" s="178">
        <f>Коеф!F52+1.8</f>
        <v>74.8</v>
      </c>
      <c r="G52" s="203">
        <f>Лист2!F54</f>
        <v>52</v>
      </c>
      <c r="H52" s="144" t="str">
        <f>Лист2!G54</f>
        <v>50х50х2,5</v>
      </c>
      <c r="I52" s="183">
        <v>3.6440000000000001</v>
      </c>
      <c r="J52" s="146">
        <f>I52*F48</f>
        <v>276.21519999999998</v>
      </c>
      <c r="K52" s="143"/>
      <c r="L52" s="143"/>
      <c r="M52" s="132"/>
      <c r="N52" s="144" t="s">
        <v>389</v>
      </c>
      <c r="O52" s="183">
        <v>0</v>
      </c>
      <c r="P52" s="186"/>
      <c r="Q52" s="143"/>
      <c r="R52" s="7"/>
      <c r="S52" s="132"/>
      <c r="T52" s="203">
        <f>Лист2!K54</f>
        <v>52</v>
      </c>
      <c r="U52" s="301" t="str">
        <f>Лист2!L54</f>
        <v>76 (1,8)</v>
      </c>
      <c r="V52" s="155">
        <v>3.29</v>
      </c>
      <c r="W52" s="156">
        <f t="shared" si="44"/>
        <v>275.702</v>
      </c>
      <c r="X52" s="2"/>
      <c r="Y52" s="2"/>
      <c r="Z52" s="132"/>
      <c r="AA52" s="235" t="str">
        <f>Лист1!C27</f>
        <v>3,8*1000*2000</v>
      </c>
      <c r="AB52" s="107">
        <f>Коеф!AC52</f>
        <v>61.29</v>
      </c>
      <c r="AC52" s="505"/>
      <c r="AD52" s="236"/>
      <c r="AE52" s="109">
        <f t="shared" si="30"/>
        <v>4523.2019999999993</v>
      </c>
      <c r="AF52" s="234">
        <f>Коеф!AG52</f>
        <v>72</v>
      </c>
      <c r="AG52">
        <v>1.8</v>
      </c>
      <c r="AH52" s="349"/>
      <c r="AL52" s="309">
        <v>23</v>
      </c>
      <c r="AM52" s="309" t="s">
        <v>322</v>
      </c>
      <c r="AN52" s="310">
        <f>Коеф!AC77</f>
        <v>95.32</v>
      </c>
      <c r="AO52" s="519"/>
      <c r="AP52" s="311">
        <v>7035</v>
      </c>
      <c r="AQ52" s="128"/>
      <c r="AR52" s="128"/>
      <c r="AS52" s="128"/>
      <c r="AT52" s="106">
        <v>9</v>
      </c>
      <c r="AU52" s="359" t="s">
        <v>780</v>
      </c>
      <c r="AV52" s="359"/>
      <c r="AW52" s="359"/>
      <c r="AX52" s="123" t="s">
        <v>744</v>
      </c>
      <c r="AY52" s="123">
        <v>715</v>
      </c>
      <c r="AZ52" s="220"/>
      <c r="BA52" s="220"/>
      <c r="BB52" s="106">
        <v>9</v>
      </c>
      <c r="BC52" s="122" t="s">
        <v>209</v>
      </c>
      <c r="BD52" s="521">
        <f>Лист1!T56+1.8</f>
        <v>85.8</v>
      </c>
      <c r="BE52" s="522"/>
      <c r="BF52" s="104"/>
      <c r="BG52" s="334" t="s">
        <v>715</v>
      </c>
      <c r="BJ52" s="268">
        <v>50</v>
      </c>
      <c r="BK52" s="268" t="s">
        <v>39</v>
      </c>
      <c r="BL52" s="272">
        <v>202</v>
      </c>
      <c r="BM52" s="281"/>
      <c r="BN52" s="271"/>
      <c r="BO52" s="268">
        <v>50</v>
      </c>
      <c r="BP52" s="268" t="s">
        <v>90</v>
      </c>
      <c r="BQ52" s="272">
        <v>225</v>
      </c>
      <c r="BR52" s="271"/>
      <c r="BS52" s="117"/>
      <c r="BT52" s="268">
        <v>50</v>
      </c>
      <c r="BU52" s="268" t="s">
        <v>467</v>
      </c>
      <c r="BV52" s="272">
        <v>316</v>
      </c>
      <c r="BW52" s="271"/>
      <c r="BX52" s="271"/>
      <c r="BY52" s="117"/>
      <c r="BZ52" s="268">
        <v>20</v>
      </c>
      <c r="CA52" s="268" t="s">
        <v>655</v>
      </c>
      <c r="CB52" s="272">
        <f t="shared" si="32"/>
        <v>1356.82</v>
      </c>
      <c r="CC52" s="272">
        <f t="shared" si="33"/>
        <v>75.8</v>
      </c>
      <c r="CG52" s="268">
        <f t="shared" si="34"/>
        <v>51</v>
      </c>
      <c r="CH52" s="268" t="str">
        <f t="shared" si="35"/>
        <v>50х30х1,0</v>
      </c>
      <c r="CI52" s="272">
        <f t="shared" si="36"/>
        <v>106</v>
      </c>
      <c r="CJ52" s="268">
        <v>6</v>
      </c>
      <c r="CK52" s="464"/>
      <c r="CL52" s="268">
        <v>51</v>
      </c>
      <c r="CM52" s="268" t="str">
        <f t="shared" si="37"/>
        <v>50х50х2,0</v>
      </c>
      <c r="CN52" s="268">
        <f t="shared" si="38"/>
        <v>233</v>
      </c>
      <c r="CO52" s="268">
        <v>6</v>
      </c>
      <c r="CP52" s="452"/>
      <c r="CQ52" s="280">
        <v>51</v>
      </c>
      <c r="CR52" s="279" t="str">
        <f>Лист2!L53</f>
        <v>76 (1,5)</v>
      </c>
      <c r="CS52" s="279">
        <f t="shared" si="39"/>
        <v>242</v>
      </c>
      <c r="CT52" s="268">
        <v>6</v>
      </c>
      <c r="CU52" s="431" t="s">
        <v>347</v>
      </c>
      <c r="CV52" s="268">
        <v>1</v>
      </c>
      <c r="CW52" s="268" t="str">
        <f t="shared" ref="CW52:CW75" si="45">CA33</f>
        <v>Уг.25 (3,0)</v>
      </c>
      <c r="CX52" s="272">
        <f t="shared" ref="CX52:CX75" si="46">CB33</f>
        <v>104.92100000000001</v>
      </c>
      <c r="CY52" s="272">
        <f t="shared" ref="CY52:CY75" si="47">CC33</f>
        <v>87.8</v>
      </c>
      <c r="CZ52" s="289" t="s">
        <v>246</v>
      </c>
      <c r="DA52" s="325" t="s">
        <v>345</v>
      </c>
      <c r="DB52" s="254"/>
      <c r="DF52" s="254"/>
      <c r="DG52" s="254"/>
      <c r="DH52" s="254"/>
      <c r="DI52" s="254"/>
      <c r="DJ52" s="254"/>
      <c r="DK52" s="254"/>
      <c r="DL52" s="254"/>
      <c r="DM52" s="254"/>
      <c r="DN52" s="106">
        <v>20</v>
      </c>
      <c r="DO52" s="359" t="s">
        <v>786</v>
      </c>
      <c r="DP52" s="359"/>
      <c r="DQ52" s="359"/>
      <c r="DR52" s="123" t="s">
        <v>818</v>
      </c>
      <c r="DS52" s="123">
        <v>1185</v>
      </c>
      <c r="DT52" s="254"/>
      <c r="DU52" s="292">
        <v>31</v>
      </c>
      <c r="DV52" s="306" t="s">
        <v>826</v>
      </c>
      <c r="DW52" s="123" t="s">
        <v>836</v>
      </c>
      <c r="DX52" s="293">
        <v>2010</v>
      </c>
      <c r="DZ52" s="214" t="str">
        <f t="shared" si="11"/>
        <v>8017 Полимер 0,4*1250</v>
      </c>
    </row>
    <row r="53" spans="1:130" ht="19.05" customHeight="1" x14ac:dyDescent="0.45">
      <c r="A53" s="105">
        <f>Лист2!A55</f>
        <v>53</v>
      </c>
      <c r="B53" s="127" t="str">
        <f>Лист2!B55</f>
        <v>50х30х1,4</v>
      </c>
      <c r="C53" s="183">
        <v>1.67</v>
      </c>
      <c r="D53" s="146">
        <f t="shared" si="43"/>
        <v>146.62599999999998</v>
      </c>
      <c r="G53" s="203">
        <f>Лист2!F55</f>
        <v>53</v>
      </c>
      <c r="H53" s="144" t="str">
        <f>Лист2!G55</f>
        <v>50х50х2,8</v>
      </c>
      <c r="I53" s="183">
        <v>4.04</v>
      </c>
      <c r="J53" s="146">
        <f>I53*F49</f>
        <v>302.19200000000001</v>
      </c>
      <c r="K53" s="143"/>
      <c r="L53" s="143"/>
      <c r="M53" s="132"/>
      <c r="N53" s="144" t="s">
        <v>390</v>
      </c>
      <c r="O53" s="183">
        <v>0.26</v>
      </c>
      <c r="P53" s="121"/>
      <c r="Q53" s="132"/>
      <c r="S53" s="143"/>
      <c r="T53" s="203">
        <f>Лист2!K55</f>
        <v>53</v>
      </c>
      <c r="U53" s="301" t="str">
        <f>Лист2!L55</f>
        <v>76 (2,0)</v>
      </c>
      <c r="V53" s="155">
        <v>3.65</v>
      </c>
      <c r="W53" s="156">
        <f t="shared" si="44"/>
        <v>287.62</v>
      </c>
      <c r="X53" s="2"/>
      <c r="Y53" s="2"/>
      <c r="Z53" s="132"/>
      <c r="AA53" s="235" t="str">
        <f>Лист1!C28</f>
        <v>4,0*1000*2000</v>
      </c>
      <c r="AB53" s="107">
        <f>Коеф!AC53</f>
        <v>64.349999999999994</v>
      </c>
      <c r="AC53" s="506"/>
      <c r="AD53" s="236"/>
      <c r="AE53" s="109">
        <f t="shared" si="30"/>
        <v>4749.03</v>
      </c>
      <c r="AF53" s="234">
        <f>Коеф!AG53</f>
        <v>72</v>
      </c>
      <c r="AG53">
        <v>1.8</v>
      </c>
      <c r="AH53" s="349"/>
      <c r="AL53" s="309">
        <v>24</v>
      </c>
      <c r="AM53" s="309" t="s">
        <v>323</v>
      </c>
      <c r="AN53" s="310">
        <f>Коеф!AC78</f>
        <v>97.67</v>
      </c>
      <c r="AO53" s="520"/>
      <c r="AP53" s="311">
        <v>7210</v>
      </c>
      <c r="AQ53" s="128"/>
      <c r="AR53" s="128"/>
      <c r="AS53" s="128"/>
      <c r="AT53" s="106">
        <v>10</v>
      </c>
      <c r="AU53" s="359" t="s">
        <v>781</v>
      </c>
      <c r="AV53" s="359"/>
      <c r="AW53" s="359"/>
      <c r="AX53" s="123" t="s">
        <v>745</v>
      </c>
      <c r="AY53" s="123">
        <v>1025</v>
      </c>
      <c r="AZ53" s="220"/>
      <c r="BA53" s="220"/>
      <c r="BB53" s="106">
        <v>10</v>
      </c>
      <c r="BC53" s="122" t="s">
        <v>661</v>
      </c>
      <c r="BD53" s="521">
        <f>Лист1!T57+1.8</f>
        <v>84.8</v>
      </c>
      <c r="BE53" s="522"/>
      <c r="BF53" s="104"/>
      <c r="BG53" s="334" t="s">
        <v>765</v>
      </c>
      <c r="BJ53" s="268">
        <v>51</v>
      </c>
      <c r="BK53" s="268" t="s">
        <v>232</v>
      </c>
      <c r="BL53" s="272">
        <v>106</v>
      </c>
      <c r="BM53" s="281"/>
      <c r="BN53" s="271"/>
      <c r="BO53" s="268">
        <v>51</v>
      </c>
      <c r="BP53" s="268" t="s">
        <v>91</v>
      </c>
      <c r="BQ53" s="272">
        <v>233</v>
      </c>
      <c r="BR53" s="271"/>
      <c r="BS53" s="117"/>
      <c r="BT53" s="268">
        <v>51</v>
      </c>
      <c r="BU53" s="268" t="s">
        <v>252</v>
      </c>
      <c r="BV53" s="272">
        <v>242</v>
      </c>
      <c r="BW53" s="271"/>
      <c r="BX53" s="271"/>
      <c r="BY53" s="117"/>
      <c r="BZ53" s="268">
        <v>21</v>
      </c>
      <c r="CA53" s="268" t="s">
        <v>221</v>
      </c>
      <c r="CB53" s="272">
        <f t="shared" si="32"/>
        <v>1182.48</v>
      </c>
      <c r="CC53" s="272">
        <f t="shared" si="33"/>
        <v>75.8</v>
      </c>
      <c r="CG53" s="268">
        <f t="shared" si="34"/>
        <v>52</v>
      </c>
      <c r="CH53" s="268" t="str">
        <f t="shared" si="35"/>
        <v>50х30х1,2</v>
      </c>
      <c r="CI53" s="272">
        <f t="shared" si="36"/>
        <v>125</v>
      </c>
      <c r="CJ53" s="268">
        <v>6</v>
      </c>
      <c r="CK53" s="464"/>
      <c r="CL53" s="268">
        <v>52</v>
      </c>
      <c r="CM53" s="268" t="str">
        <f t="shared" si="37"/>
        <v>50х50х2,5</v>
      </c>
      <c r="CN53" s="268">
        <f t="shared" si="38"/>
        <v>276</v>
      </c>
      <c r="CO53" s="268">
        <v>6</v>
      </c>
      <c r="CP53" s="452"/>
      <c r="CQ53" s="268">
        <v>52</v>
      </c>
      <c r="CR53" s="279" t="str">
        <f>Лист2!L54</f>
        <v>76 (1,8)</v>
      </c>
      <c r="CS53" s="279">
        <f t="shared" si="39"/>
        <v>276</v>
      </c>
      <c r="CT53" s="268">
        <v>6</v>
      </c>
      <c r="CU53" s="452"/>
      <c r="CV53" s="268">
        <v>2</v>
      </c>
      <c r="CW53" s="268" t="str">
        <f t="shared" si="45"/>
        <v>Уг.32 (3,0)</v>
      </c>
      <c r="CX53" s="272">
        <f t="shared" si="46"/>
        <v>131.69999999999999</v>
      </c>
      <c r="CY53" s="272">
        <f t="shared" si="47"/>
        <v>87.8</v>
      </c>
      <c r="CZ53" s="289" t="s">
        <v>246</v>
      </c>
      <c r="DA53" s="326"/>
      <c r="DB53" s="254"/>
      <c r="DF53" s="254"/>
      <c r="DG53" s="254"/>
      <c r="DH53" s="254"/>
      <c r="DI53" s="254"/>
      <c r="DJ53" s="254"/>
      <c r="DK53" s="254"/>
      <c r="DL53" s="254"/>
      <c r="DM53" s="254"/>
      <c r="DN53" s="106">
        <v>21</v>
      </c>
      <c r="DO53" s="363" t="s">
        <v>785</v>
      </c>
      <c r="DP53" s="364"/>
      <c r="DQ53" s="365"/>
      <c r="DR53" s="123" t="s">
        <v>751</v>
      </c>
      <c r="DS53" s="123">
        <v>1585</v>
      </c>
      <c r="DU53" s="132"/>
      <c r="DV53" s="195"/>
      <c r="DW53" s="132"/>
      <c r="DZ53" s="214" t="str">
        <f t="shared" si="11"/>
        <v>8017 Полимер 0,45*1250</v>
      </c>
    </row>
    <row r="54" spans="1:130" ht="19.05" customHeight="1" x14ac:dyDescent="0.45">
      <c r="A54" s="105">
        <f>Лист2!A56</f>
        <v>54</v>
      </c>
      <c r="B54" s="127" t="str">
        <f>Лист2!B56</f>
        <v>50х30х1,5</v>
      </c>
      <c r="C54" s="183">
        <v>1.78</v>
      </c>
      <c r="D54" s="266">
        <f t="shared" si="43"/>
        <v>156.28399999999999</v>
      </c>
      <c r="G54" s="203">
        <f>Лист2!F56</f>
        <v>54</v>
      </c>
      <c r="H54" s="144" t="str">
        <f>Лист2!G56</f>
        <v>50х50х3,0</v>
      </c>
      <c r="I54" s="183">
        <v>4.3099999999999996</v>
      </c>
      <c r="J54" s="146">
        <f>I54*F50</f>
        <v>322.38799999999998</v>
      </c>
      <c r="K54" s="143"/>
      <c r="L54" s="143"/>
      <c r="M54" s="132"/>
      <c r="N54" s="144" t="s">
        <v>391</v>
      </c>
      <c r="O54" s="183">
        <v>0.32</v>
      </c>
      <c r="P54" s="186"/>
      <c r="Q54" s="143"/>
      <c r="R54" s="7"/>
      <c r="S54" s="143"/>
      <c r="T54" s="203">
        <f>Лист2!K56</f>
        <v>54</v>
      </c>
      <c r="U54" s="301" t="str">
        <f>Лист2!L56</f>
        <v>76 (2,5)</v>
      </c>
      <c r="V54" s="155">
        <v>4.53</v>
      </c>
      <c r="W54" s="156">
        <f t="shared" si="44"/>
        <v>343.37400000000002</v>
      </c>
      <c r="X54" s="2"/>
      <c r="Y54" s="2"/>
      <c r="Z54" s="132"/>
      <c r="AA54" s="144"/>
      <c r="AB54" s="107"/>
      <c r="AC54" s="144"/>
      <c r="AD54" s="183"/>
      <c r="AE54" s="109">
        <f t="shared" si="30"/>
        <v>0</v>
      </c>
      <c r="AF54" s="234">
        <f>Коеф!AG54</f>
        <v>0</v>
      </c>
      <c r="AG54">
        <v>1.8</v>
      </c>
      <c r="AH54" s="349"/>
      <c r="AL54" s="122"/>
      <c r="AM54" s="122"/>
      <c r="AN54" s="122"/>
      <c r="AO54" s="122"/>
      <c r="AP54" s="106"/>
      <c r="AQ54" s="128"/>
      <c r="AR54" s="128"/>
      <c r="AS54" s="128"/>
      <c r="AT54" s="408" t="s">
        <v>797</v>
      </c>
      <c r="AU54" s="409"/>
      <c r="AV54" s="409"/>
      <c r="AW54" s="409"/>
      <c r="AX54" s="409"/>
      <c r="AY54" s="410"/>
      <c r="AZ54" s="220"/>
      <c r="BA54" s="244"/>
      <c r="BB54" s="106">
        <v>11</v>
      </c>
      <c r="BC54" s="122" t="s">
        <v>210</v>
      </c>
      <c r="BD54" s="521">
        <f>Лист1!T58+1.8</f>
        <v>84.8</v>
      </c>
      <c r="BE54" s="522"/>
      <c r="BF54" s="220"/>
      <c r="BG54" s="334" t="s">
        <v>716</v>
      </c>
      <c r="BJ54" s="268">
        <v>52</v>
      </c>
      <c r="BK54" s="268" t="s">
        <v>37</v>
      </c>
      <c r="BL54" s="272">
        <v>125</v>
      </c>
      <c r="BM54" s="281"/>
      <c r="BN54" s="271"/>
      <c r="BO54" s="268">
        <v>52</v>
      </c>
      <c r="BP54" s="268" t="s">
        <v>92</v>
      </c>
      <c r="BQ54" s="272">
        <v>276</v>
      </c>
      <c r="BR54" s="271"/>
      <c r="BS54" s="117"/>
      <c r="BT54" s="268">
        <v>52</v>
      </c>
      <c r="BU54" s="268" t="s">
        <v>528</v>
      </c>
      <c r="BV54" s="272">
        <v>276</v>
      </c>
      <c r="BW54" s="271"/>
      <c r="BX54" s="271"/>
      <c r="BY54" s="117"/>
      <c r="BZ54" s="268">
        <v>22</v>
      </c>
      <c r="CA54" s="268" t="s">
        <v>192</v>
      </c>
      <c r="CB54" s="272">
        <f t="shared" si="32"/>
        <v>1447.78</v>
      </c>
      <c r="CC54" s="272">
        <f t="shared" si="33"/>
        <v>75.8</v>
      </c>
      <c r="CG54" s="268">
        <f t="shared" si="34"/>
        <v>53</v>
      </c>
      <c r="CH54" s="268" t="str">
        <f t="shared" si="35"/>
        <v>50х30х1,4</v>
      </c>
      <c r="CI54" s="272">
        <f t="shared" si="36"/>
        <v>147</v>
      </c>
      <c r="CJ54" s="268">
        <v>6</v>
      </c>
      <c r="CK54" s="464"/>
      <c r="CL54" s="268">
        <v>53</v>
      </c>
      <c r="CM54" s="268" t="str">
        <f t="shared" si="37"/>
        <v>50х50х2,8</v>
      </c>
      <c r="CN54" s="268">
        <f t="shared" si="38"/>
        <v>302</v>
      </c>
      <c r="CO54" s="268">
        <v>6</v>
      </c>
      <c r="CP54" s="452"/>
      <c r="CQ54" s="280">
        <v>53</v>
      </c>
      <c r="CR54" s="279" t="str">
        <f>Лист2!L55</f>
        <v>76 (2,0)</v>
      </c>
      <c r="CS54" s="279">
        <f t="shared" si="39"/>
        <v>288</v>
      </c>
      <c r="CT54" s="268">
        <v>6</v>
      </c>
      <c r="CU54" s="452"/>
      <c r="CV54" s="268">
        <v>3</v>
      </c>
      <c r="CW54" s="268" t="str">
        <f t="shared" si="45"/>
        <v>Уг.40 (3,0)</v>
      </c>
      <c r="CX54" s="272">
        <f t="shared" si="46"/>
        <v>144.38399999999999</v>
      </c>
      <c r="CY54" s="272">
        <f t="shared" si="47"/>
        <v>76.8</v>
      </c>
      <c r="CZ54" s="289" t="s">
        <v>246</v>
      </c>
      <c r="DA54" s="326"/>
      <c r="DB54" s="254"/>
      <c r="DF54" s="254"/>
      <c r="DG54" s="254"/>
      <c r="DH54" s="254"/>
      <c r="DI54" s="254"/>
      <c r="DJ54" s="254"/>
      <c r="DK54" s="254"/>
      <c r="DL54" s="254"/>
      <c r="DM54" s="254"/>
      <c r="DN54" s="106">
        <v>22</v>
      </c>
      <c r="DO54" s="363" t="s">
        <v>787</v>
      </c>
      <c r="DP54" s="364"/>
      <c r="DQ54" s="365"/>
      <c r="DR54" s="123" t="s">
        <v>752</v>
      </c>
      <c r="DS54" s="123">
        <v>1915</v>
      </c>
      <c r="DZ54" s="214" t="str">
        <f t="shared" si="11"/>
        <v>8017 Полимер 0,5*1250</v>
      </c>
    </row>
    <row r="55" spans="1:130" ht="19.05" customHeight="1" x14ac:dyDescent="0.45">
      <c r="A55" s="105">
        <f>Лист2!A57</f>
        <v>55</v>
      </c>
      <c r="B55" s="127" t="str">
        <f>Лист2!B57</f>
        <v>50х30х1,7</v>
      </c>
      <c r="C55" s="183">
        <v>2.0099999999999998</v>
      </c>
      <c r="D55" s="146">
        <f t="shared" si="43"/>
        <v>168.43799999999999</v>
      </c>
      <c r="G55" s="203">
        <f>Лист2!F57</f>
        <v>55</v>
      </c>
      <c r="H55" s="144" t="str">
        <f>Лист2!G57</f>
        <v>50х50х3,5</v>
      </c>
      <c r="I55" s="183">
        <v>4.9400000000000004</v>
      </c>
      <c r="J55" s="146">
        <f>I55*F50</f>
        <v>369.512</v>
      </c>
      <c r="K55" s="143"/>
      <c r="L55" s="143"/>
      <c r="M55" s="132"/>
      <c r="N55" s="144" t="s">
        <v>392</v>
      </c>
      <c r="O55" s="183">
        <v>0.22</v>
      </c>
      <c r="P55" s="186"/>
      <c r="Q55" s="143"/>
      <c r="R55" s="7"/>
      <c r="S55" s="143"/>
      <c r="T55" s="203">
        <f>Лист2!K57</f>
        <v>55</v>
      </c>
      <c r="U55" s="301" t="str">
        <f>Лист2!L57</f>
        <v>76 (3,0)</v>
      </c>
      <c r="V55" s="155">
        <v>5.4</v>
      </c>
      <c r="W55" s="156">
        <f t="shared" si="44"/>
        <v>403.92</v>
      </c>
      <c r="X55" s="2"/>
      <c r="Y55" s="2"/>
      <c r="Z55" s="132"/>
      <c r="AA55" s="144" t="str">
        <f>Лист1!C30</f>
        <v>0,6*1250*2500</v>
      </c>
      <c r="AB55" s="107">
        <f>Коеф!AC55</f>
        <v>15.03</v>
      </c>
      <c r="AC55" s="501" t="str">
        <f>Лист1!E30</f>
        <v>х/к</v>
      </c>
      <c r="AD55" s="183"/>
      <c r="AE55" s="109">
        <f t="shared" si="30"/>
        <v>1169.3339999999998</v>
      </c>
      <c r="AF55" s="234">
        <f>Коеф!AG55</f>
        <v>76</v>
      </c>
      <c r="AG55">
        <v>1.8</v>
      </c>
      <c r="AH55" s="349"/>
      <c r="AL55" s="127">
        <v>1</v>
      </c>
      <c r="AM55" s="127" t="s">
        <v>803</v>
      </c>
      <c r="AN55" s="127">
        <v>7.59</v>
      </c>
      <c r="AO55" s="360" t="s">
        <v>106</v>
      </c>
      <c r="AP55" s="108">
        <f t="shared" ref="AP55:AP80" si="48">(AD80+AE80)*AB80</f>
        <v>704.35199999999998</v>
      </c>
      <c r="AQ55" s="314">
        <f t="shared" ref="AQ55:AQ80" si="49">AD80+AE80</f>
        <v>92.8</v>
      </c>
      <c r="AR55" s="336"/>
      <c r="AS55" s="336"/>
      <c r="AT55" s="106">
        <v>11</v>
      </c>
      <c r="AU55" s="359" t="s">
        <v>780</v>
      </c>
      <c r="AV55" s="359"/>
      <c r="AW55" s="359"/>
      <c r="AX55" s="123" t="s">
        <v>739</v>
      </c>
      <c r="AY55" s="123">
        <v>805</v>
      </c>
      <c r="AZ55" s="244"/>
      <c r="BA55" s="220"/>
      <c r="BB55" s="106">
        <v>12</v>
      </c>
      <c r="BC55" s="122" t="s">
        <v>447</v>
      </c>
      <c r="BD55" s="521">
        <f>Лист1!T59+1.8</f>
        <v>84.8</v>
      </c>
      <c r="BE55" s="522"/>
      <c r="BF55" s="220"/>
      <c r="BG55" s="334" t="s">
        <v>732</v>
      </c>
      <c r="BJ55" s="268">
        <v>53</v>
      </c>
      <c r="BK55" s="268" t="s">
        <v>524</v>
      </c>
      <c r="BL55" s="272">
        <v>147</v>
      </c>
      <c r="BM55" s="281"/>
      <c r="BN55" s="271"/>
      <c r="BO55" s="268">
        <v>53</v>
      </c>
      <c r="BP55" s="268" t="s">
        <v>499</v>
      </c>
      <c r="BQ55" s="272">
        <v>302</v>
      </c>
      <c r="BR55" s="271"/>
      <c r="BS55" s="117"/>
      <c r="BT55" s="268">
        <v>53</v>
      </c>
      <c r="BU55" s="268" t="s">
        <v>8</v>
      </c>
      <c r="BV55" s="272">
        <v>288</v>
      </c>
      <c r="BW55" s="271"/>
      <c r="BX55" s="271"/>
      <c r="BY55" s="117"/>
      <c r="BZ55" s="268">
        <v>23</v>
      </c>
      <c r="CA55" s="268" t="s">
        <v>645</v>
      </c>
      <c r="CB55" s="272">
        <f t="shared" si="32"/>
        <v>1719.144</v>
      </c>
      <c r="CC55" s="272">
        <f t="shared" si="33"/>
        <v>75.8</v>
      </c>
      <c r="CG55" s="268">
        <f t="shared" si="34"/>
        <v>54</v>
      </c>
      <c r="CH55" s="268" t="str">
        <f t="shared" si="35"/>
        <v>50х30х1,5</v>
      </c>
      <c r="CI55" s="272">
        <f t="shared" si="36"/>
        <v>156</v>
      </c>
      <c r="CJ55" s="268">
        <v>6</v>
      </c>
      <c r="CK55" s="464"/>
      <c r="CL55" s="268">
        <v>54</v>
      </c>
      <c r="CM55" s="268" t="str">
        <f t="shared" si="37"/>
        <v>50х50х3,0</v>
      </c>
      <c r="CN55" s="268">
        <f t="shared" si="38"/>
        <v>322</v>
      </c>
      <c r="CO55" s="268">
        <v>6</v>
      </c>
      <c r="CP55" s="452"/>
      <c r="CQ55" s="268">
        <v>54</v>
      </c>
      <c r="CR55" s="279" t="str">
        <f>Лист2!L56</f>
        <v>76 (2,5)</v>
      </c>
      <c r="CS55" s="279">
        <f t="shared" si="39"/>
        <v>343</v>
      </c>
      <c r="CT55" s="268">
        <v>6</v>
      </c>
      <c r="CU55" s="452"/>
      <c r="CV55" s="268">
        <v>4</v>
      </c>
      <c r="CW55" s="268" t="str">
        <f t="shared" si="45"/>
        <v>Уг.40 (4,0)</v>
      </c>
      <c r="CX55" s="272">
        <f t="shared" si="46"/>
        <v>185.85599999999999</v>
      </c>
      <c r="CY55" s="272">
        <f t="shared" si="47"/>
        <v>76.8</v>
      </c>
      <c r="CZ55" s="289" t="s">
        <v>246</v>
      </c>
      <c r="DA55" s="326"/>
      <c r="DB55" s="254"/>
      <c r="DF55" s="254"/>
      <c r="DG55" s="254"/>
      <c r="DH55" s="254"/>
      <c r="DI55" s="254"/>
      <c r="DJ55" s="254"/>
      <c r="DK55" s="254"/>
      <c r="DL55" s="254"/>
      <c r="DM55" s="254"/>
      <c r="DN55" s="106">
        <v>23</v>
      </c>
      <c r="DO55" s="363" t="s">
        <v>788</v>
      </c>
      <c r="DP55" s="364"/>
      <c r="DQ55" s="365"/>
      <c r="DR55" s="123" t="s">
        <v>753</v>
      </c>
      <c r="DS55" s="123">
        <v>2245</v>
      </c>
      <c r="DZ55" s="214" t="str">
        <f t="shared" si="11"/>
        <v>9003 Полимер  0,4*1250</v>
      </c>
    </row>
    <row r="56" spans="1:130" ht="19.05" customHeight="1" x14ac:dyDescent="0.45">
      <c r="A56" s="105">
        <f>Лист2!A58</f>
        <v>56</v>
      </c>
      <c r="B56" s="127" t="str">
        <f>Лист2!B58</f>
        <v>50х30х1,8</v>
      </c>
      <c r="C56" s="183">
        <v>2.12</v>
      </c>
      <c r="D56" s="146">
        <f t="shared" si="43"/>
        <v>177.65600000000001</v>
      </c>
      <c r="G56" s="203">
        <f>Лист2!F58</f>
        <v>56</v>
      </c>
      <c r="H56" s="144" t="str">
        <f>Лист2!G58</f>
        <v>50х50х4,0</v>
      </c>
      <c r="I56" s="183">
        <v>5.56</v>
      </c>
      <c r="J56" s="146">
        <f>I56*F51</f>
        <v>415.88799999999998</v>
      </c>
      <c r="K56" s="143"/>
      <c r="L56" s="143"/>
      <c r="M56" s="132"/>
      <c r="N56" s="144" t="s">
        <v>393</v>
      </c>
      <c r="O56" s="183">
        <v>0.32</v>
      </c>
      <c r="P56" s="186"/>
      <c r="Q56" s="143"/>
      <c r="R56" s="7"/>
      <c r="S56" s="143"/>
      <c r="T56" s="203">
        <f>Лист2!K58</f>
        <v>56</v>
      </c>
      <c r="U56" s="301" t="str">
        <f>Лист2!L58</f>
        <v>76 (3,5)</v>
      </c>
      <c r="V56" s="155">
        <v>6.26</v>
      </c>
      <c r="W56" s="156">
        <f t="shared" si="44"/>
        <v>468.24799999999999</v>
      </c>
      <c r="X56" s="2"/>
      <c r="Y56" s="2"/>
      <c r="Z56" s="132"/>
      <c r="AA56" s="142" t="s">
        <v>809</v>
      </c>
      <c r="AB56" s="107">
        <f>Коеф!AC56</f>
        <v>17.53</v>
      </c>
      <c r="AC56" s="502"/>
      <c r="AD56" s="183"/>
      <c r="AE56" s="109">
        <f t="shared" si="30"/>
        <v>1346.3040000000001</v>
      </c>
      <c r="AF56" s="234">
        <f>Коеф!AG56</f>
        <v>75</v>
      </c>
      <c r="AG56">
        <v>1.8</v>
      </c>
      <c r="AH56" s="349"/>
      <c r="AL56" s="106">
        <v>2</v>
      </c>
      <c r="AM56" s="127" t="s">
        <v>804</v>
      </c>
      <c r="AN56" s="106">
        <v>10.64</v>
      </c>
      <c r="AO56" s="361"/>
      <c r="AP56" s="108">
        <f t="shared" si="48"/>
        <v>987.39200000000005</v>
      </c>
      <c r="AQ56" s="314">
        <f t="shared" si="49"/>
        <v>92.8</v>
      </c>
      <c r="AR56" s="336"/>
      <c r="AS56" s="336"/>
      <c r="AT56" s="106">
        <v>12</v>
      </c>
      <c r="AU56" s="359" t="s">
        <v>781</v>
      </c>
      <c r="AV56" s="359"/>
      <c r="AW56" s="359"/>
      <c r="AX56" s="123" t="s">
        <v>837</v>
      </c>
      <c r="AY56" s="123">
        <v>1105</v>
      </c>
      <c r="AZ56" s="220"/>
      <c r="BA56" s="244"/>
      <c r="BB56" s="106">
        <v>13</v>
      </c>
      <c r="BC56" s="122" t="s">
        <v>211</v>
      </c>
      <c r="BD56" s="521">
        <f>Лист1!T60+1.8</f>
        <v>84.8</v>
      </c>
      <c r="BE56" s="522"/>
      <c r="BF56" s="220"/>
      <c r="BG56" s="334" t="s">
        <v>717</v>
      </c>
      <c r="BJ56" s="268">
        <v>54</v>
      </c>
      <c r="BK56" s="268" t="s">
        <v>38</v>
      </c>
      <c r="BL56" s="272">
        <v>156</v>
      </c>
      <c r="BM56" s="281"/>
      <c r="BN56" s="271"/>
      <c r="BO56" s="268">
        <v>54</v>
      </c>
      <c r="BP56" s="268" t="s">
        <v>93</v>
      </c>
      <c r="BQ56" s="272">
        <v>322</v>
      </c>
      <c r="BR56" s="271"/>
      <c r="BS56" s="117"/>
      <c r="BT56" s="268">
        <v>54</v>
      </c>
      <c r="BU56" s="268" t="s">
        <v>9</v>
      </c>
      <c r="BV56" s="272">
        <v>343</v>
      </c>
      <c r="BW56" s="271"/>
      <c r="BX56" s="271"/>
      <c r="BY56" s="103"/>
      <c r="BZ56" s="268">
        <v>24</v>
      </c>
      <c r="CA56" s="268" t="s">
        <v>587</v>
      </c>
      <c r="CB56" s="272">
        <f t="shared" si="32"/>
        <v>2848.56</v>
      </c>
      <c r="CC56" s="272">
        <f t="shared" si="33"/>
        <v>132.80000000000001</v>
      </c>
      <c r="CG56" s="268">
        <f t="shared" si="34"/>
        <v>55</v>
      </c>
      <c r="CH56" s="268" t="str">
        <f t="shared" si="35"/>
        <v>50х30х1,7</v>
      </c>
      <c r="CI56" s="272">
        <f t="shared" si="36"/>
        <v>168</v>
      </c>
      <c r="CJ56" s="268">
        <v>6</v>
      </c>
      <c r="CK56" s="464"/>
      <c r="CL56" s="268">
        <v>55</v>
      </c>
      <c r="CM56" s="268" t="str">
        <f t="shared" si="37"/>
        <v>50х50х3,5</v>
      </c>
      <c r="CN56" s="268">
        <f t="shared" si="38"/>
        <v>370</v>
      </c>
      <c r="CO56" s="268">
        <v>6</v>
      </c>
      <c r="CP56" s="452"/>
      <c r="CQ56" s="280">
        <v>55</v>
      </c>
      <c r="CR56" s="279" t="str">
        <f>Лист2!L57</f>
        <v>76 (3,0)</v>
      </c>
      <c r="CS56" s="279">
        <f t="shared" si="39"/>
        <v>404</v>
      </c>
      <c r="CT56" s="268">
        <v>6</v>
      </c>
      <c r="CU56" s="452"/>
      <c r="CV56" s="268">
        <v>5</v>
      </c>
      <c r="CW56" s="268" t="str">
        <f t="shared" si="45"/>
        <v>Уг.45 (4,0)</v>
      </c>
      <c r="CX56" s="272">
        <f t="shared" si="46"/>
        <v>206.934</v>
      </c>
      <c r="CY56" s="272">
        <f t="shared" si="47"/>
        <v>75.8</v>
      </c>
      <c r="CZ56" s="289" t="s">
        <v>246</v>
      </c>
      <c r="DA56" s="326"/>
      <c r="DB56" s="254"/>
      <c r="DF56" s="254"/>
      <c r="DG56" s="254"/>
      <c r="DH56" s="254"/>
      <c r="DI56" s="254"/>
      <c r="DJ56" s="254"/>
      <c r="DK56" s="254"/>
      <c r="DL56" s="254"/>
      <c r="DM56" s="254"/>
      <c r="DN56" s="106">
        <v>24</v>
      </c>
      <c r="DO56" s="363" t="s">
        <v>789</v>
      </c>
      <c r="DP56" s="364"/>
      <c r="DQ56" s="365"/>
      <c r="DR56" s="123" t="s">
        <v>754</v>
      </c>
      <c r="DS56" s="123">
        <v>2615</v>
      </c>
    </row>
    <row r="57" spans="1:130" ht="19.05" customHeight="1" x14ac:dyDescent="0.45">
      <c r="A57" s="105">
        <f>Лист2!A59</f>
        <v>57</v>
      </c>
      <c r="B57" s="127" t="str">
        <f>Лист2!B59</f>
        <v>50х30х2,0</v>
      </c>
      <c r="C57" s="183">
        <v>2.33</v>
      </c>
      <c r="D57" s="146">
        <f t="shared" si="43"/>
        <v>183.60399999999998</v>
      </c>
      <c r="G57" s="203">
        <f>Лист2!F59</f>
        <v>57</v>
      </c>
      <c r="H57" s="144" t="str">
        <f>Лист2!G59</f>
        <v>60х60х1,5</v>
      </c>
      <c r="I57" s="183">
        <v>2.7290000000000001</v>
      </c>
      <c r="J57" s="266">
        <f t="shared" ref="J57:J63" si="50">I57*F44</f>
        <v>239.6062</v>
      </c>
      <c r="K57" s="143"/>
      <c r="L57" s="143"/>
      <c r="M57" s="132"/>
      <c r="N57" s="144" t="s">
        <v>394</v>
      </c>
      <c r="O57" s="183">
        <v>0.62</v>
      </c>
      <c r="P57" s="186"/>
      <c r="Q57" s="143"/>
      <c r="R57" s="7"/>
      <c r="S57" s="143"/>
      <c r="T57" s="203">
        <f>Лист2!K59</f>
        <v>57</v>
      </c>
      <c r="U57" s="299" t="str">
        <f>Лист2!L59</f>
        <v>89 (2,0)</v>
      </c>
      <c r="V57" s="165">
        <v>4.29</v>
      </c>
      <c r="W57" s="166">
        <f>V57*Y31</f>
        <v>338.05199999999996</v>
      </c>
      <c r="X57" s="2"/>
      <c r="Y57" s="2"/>
      <c r="Z57" s="132"/>
      <c r="AA57" s="144" t="str">
        <f>Лист1!C32</f>
        <v>0,75*1250*2500</v>
      </c>
      <c r="AB57" s="107">
        <f>Коеф!AC57</f>
        <v>18.5</v>
      </c>
      <c r="AC57" s="502"/>
      <c r="AD57" s="183"/>
      <c r="AE57" s="109">
        <f t="shared" si="30"/>
        <v>1420.8</v>
      </c>
      <c r="AF57" s="234">
        <f>Коеф!AG57</f>
        <v>75</v>
      </c>
      <c r="AG57">
        <v>1.8</v>
      </c>
      <c r="AH57" s="349"/>
      <c r="AL57" s="134">
        <v>3</v>
      </c>
      <c r="AM57" s="123" t="s">
        <v>594</v>
      </c>
      <c r="AN57" s="123">
        <v>74</v>
      </c>
      <c r="AO57" s="366" t="s">
        <v>107</v>
      </c>
      <c r="AP57" s="108">
        <f t="shared" si="48"/>
        <v>6793.2</v>
      </c>
      <c r="AQ57" s="314">
        <f t="shared" si="49"/>
        <v>91.8</v>
      </c>
      <c r="AR57" s="241"/>
      <c r="AS57" s="241"/>
      <c r="AT57" s="106"/>
      <c r="AU57" s="406" t="s">
        <v>810</v>
      </c>
      <c r="AV57" s="406"/>
      <c r="AW57" s="406"/>
      <c r="AX57" s="406"/>
      <c r="AY57" s="406"/>
      <c r="AZ57" s="220"/>
      <c r="BA57" s="220"/>
      <c r="BB57" s="106">
        <v>14</v>
      </c>
      <c r="BC57" s="122" t="s">
        <v>212</v>
      </c>
      <c r="BD57" s="521">
        <f>Лист1!T61+1.8</f>
        <v>84.8</v>
      </c>
      <c r="BE57" s="522"/>
      <c r="BF57" s="220"/>
      <c r="BG57" s="334" t="s">
        <v>766</v>
      </c>
      <c r="BJ57" s="268">
        <v>55</v>
      </c>
      <c r="BK57" s="268" t="s">
        <v>665</v>
      </c>
      <c r="BL57" s="272">
        <v>168</v>
      </c>
      <c r="BM57" s="281"/>
      <c r="BN57" s="271"/>
      <c r="BO57" s="268">
        <v>55</v>
      </c>
      <c r="BP57" s="268" t="s">
        <v>546</v>
      </c>
      <c r="BQ57" s="272">
        <v>370</v>
      </c>
      <c r="BR57" s="271"/>
      <c r="BS57" s="117"/>
      <c r="BT57" s="268">
        <v>55</v>
      </c>
      <c r="BU57" s="268" t="s">
        <v>139</v>
      </c>
      <c r="BV57" s="272">
        <v>404</v>
      </c>
      <c r="BW57" s="271"/>
      <c r="BX57" s="271"/>
      <c r="BY57" s="103"/>
      <c r="BZ57" s="386" t="s">
        <v>694</v>
      </c>
      <c r="CA57" s="429"/>
      <c r="CB57" s="429"/>
      <c r="CC57" s="387"/>
      <c r="CG57" s="268">
        <f t="shared" si="34"/>
        <v>56</v>
      </c>
      <c r="CH57" s="268" t="str">
        <f t="shared" si="35"/>
        <v>50х30х1,8</v>
      </c>
      <c r="CI57" s="272">
        <f t="shared" si="36"/>
        <v>178</v>
      </c>
      <c r="CJ57" s="268">
        <v>6</v>
      </c>
      <c r="CK57" s="464"/>
      <c r="CL57" s="268">
        <v>56</v>
      </c>
      <c r="CM57" s="268" t="str">
        <f t="shared" si="37"/>
        <v>50х50х4,0</v>
      </c>
      <c r="CN57" s="268">
        <f t="shared" si="38"/>
        <v>416</v>
      </c>
      <c r="CO57" s="268">
        <v>12</v>
      </c>
      <c r="CP57" s="432"/>
      <c r="CQ57" s="280">
        <v>56</v>
      </c>
      <c r="CR57" s="279" t="str">
        <f>Лист2!L58</f>
        <v>76 (3,5)</v>
      </c>
      <c r="CS57" s="279">
        <f t="shared" si="39"/>
        <v>468</v>
      </c>
      <c r="CT57" s="268">
        <v>6</v>
      </c>
      <c r="CU57" s="452"/>
      <c r="CV57" s="268">
        <v>6</v>
      </c>
      <c r="CW57" s="268" t="str">
        <f t="shared" si="45"/>
        <v>Уг.50 (4,0)</v>
      </c>
      <c r="CX57" s="272">
        <f t="shared" si="46"/>
        <v>239.52799999999999</v>
      </c>
      <c r="CY57" s="272">
        <f t="shared" si="47"/>
        <v>75.8</v>
      </c>
      <c r="CZ57" s="289" t="s">
        <v>246</v>
      </c>
      <c r="DA57" s="326"/>
      <c r="DB57" s="254"/>
      <c r="DF57" s="254"/>
      <c r="DG57" s="254"/>
      <c r="DH57" s="254"/>
      <c r="DI57" s="254"/>
      <c r="DJ57" s="254"/>
      <c r="DK57" s="254"/>
      <c r="DL57" s="254"/>
      <c r="DM57" s="254"/>
      <c r="DN57" s="106">
        <v>25</v>
      </c>
      <c r="DO57" s="363" t="s">
        <v>816</v>
      </c>
      <c r="DP57" s="364"/>
      <c r="DQ57" s="365"/>
      <c r="DR57" s="123" t="s">
        <v>817</v>
      </c>
      <c r="DS57" s="123">
        <v>4600</v>
      </c>
    </row>
    <row r="58" spans="1:130" ht="19.05" customHeight="1" x14ac:dyDescent="0.45">
      <c r="A58" s="105">
        <f>Лист2!A60</f>
        <v>58</v>
      </c>
      <c r="B58" s="127" t="str">
        <f>Лист2!B60</f>
        <v>50х30х2,5</v>
      </c>
      <c r="C58" s="183">
        <v>2.86</v>
      </c>
      <c r="D58" s="146">
        <f t="shared" si="43"/>
        <v>216.78799999999998</v>
      </c>
      <c r="G58" s="203">
        <f>Лист2!F60</f>
        <v>58</v>
      </c>
      <c r="H58" s="144" t="str">
        <f>Лист2!G60</f>
        <v>60х60х1,7</v>
      </c>
      <c r="I58" s="183">
        <v>3.07</v>
      </c>
      <c r="J58" s="146">
        <f t="shared" si="50"/>
        <v>257.26599999999996</v>
      </c>
      <c r="K58" s="143"/>
      <c r="L58" s="143"/>
      <c r="M58" s="132"/>
      <c r="N58" s="144" t="s">
        <v>395</v>
      </c>
      <c r="O58" s="183">
        <v>0.89</v>
      </c>
      <c r="P58" s="186"/>
      <c r="Q58" s="143"/>
      <c r="R58" s="7"/>
      <c r="S58" s="143"/>
      <c r="T58" s="203">
        <f>Лист2!K60</f>
        <v>58</v>
      </c>
      <c r="U58" s="299" t="str">
        <f>Лист2!L60</f>
        <v>89 (2,5)</v>
      </c>
      <c r="V58" s="165">
        <v>5.33</v>
      </c>
      <c r="W58" s="166">
        <f>V58*Y33</f>
        <v>404.01400000000001</v>
      </c>
      <c r="X58" s="297"/>
      <c r="Y58" s="305"/>
      <c r="Z58" s="132"/>
      <c r="AA58" s="144" t="str">
        <f>Лист1!C33</f>
        <v>0,8*1250*2500</v>
      </c>
      <c r="AB58" s="107">
        <f>Коеф!AC58</f>
        <v>19.21</v>
      </c>
      <c r="AC58" s="502"/>
      <c r="AD58" s="183"/>
      <c r="AE58" s="109">
        <f t="shared" si="30"/>
        <v>1475.328</v>
      </c>
      <c r="AF58" s="234">
        <f>Коеф!AG58</f>
        <v>75</v>
      </c>
      <c r="AG58">
        <v>1.8</v>
      </c>
      <c r="AH58" s="349"/>
      <c r="AL58" s="134">
        <v>4</v>
      </c>
      <c r="AM58" s="123" t="s">
        <v>595</v>
      </c>
      <c r="AN58" s="123">
        <v>290</v>
      </c>
      <c r="AO58" s="367"/>
      <c r="AP58" s="108">
        <f t="shared" si="48"/>
        <v>26622</v>
      </c>
      <c r="AQ58" s="314">
        <f t="shared" si="49"/>
        <v>91.8</v>
      </c>
      <c r="AR58" s="241"/>
      <c r="AS58" s="241"/>
      <c r="AT58" s="106">
        <v>13</v>
      </c>
      <c r="AU58" s="359" t="s">
        <v>798</v>
      </c>
      <c r="AV58" s="359"/>
      <c r="AW58" s="359"/>
      <c r="AX58" s="123" t="s">
        <v>746</v>
      </c>
      <c r="AY58" s="123">
        <v>3320</v>
      </c>
      <c r="AZ58" s="244"/>
      <c r="BA58" s="220"/>
      <c r="BB58" s="106">
        <v>15</v>
      </c>
      <c r="BC58" s="122" t="s">
        <v>213</v>
      </c>
      <c r="BD58" s="521">
        <f>Лист1!T62+1.8</f>
        <v>84.8</v>
      </c>
      <c r="BE58" s="522"/>
      <c r="BF58" s="220"/>
      <c r="BG58" s="334" t="s">
        <v>767</v>
      </c>
      <c r="BJ58" s="268">
        <v>56</v>
      </c>
      <c r="BK58" s="268" t="s">
        <v>40</v>
      </c>
      <c r="BL58" s="272">
        <v>178</v>
      </c>
      <c r="BM58" s="281"/>
      <c r="BN58" s="271"/>
      <c r="BO58" s="268">
        <v>56</v>
      </c>
      <c r="BP58" s="268" t="s">
        <v>278</v>
      </c>
      <c r="BQ58" s="268">
        <v>416</v>
      </c>
      <c r="BR58" s="271"/>
      <c r="BS58" s="117"/>
      <c r="BT58" s="268">
        <v>56</v>
      </c>
      <c r="BU58" s="268" t="s">
        <v>543</v>
      </c>
      <c r="BV58" s="272">
        <v>468</v>
      </c>
      <c r="BW58" s="271"/>
      <c r="BX58" s="271"/>
      <c r="BY58" s="117"/>
      <c r="BZ58" s="388"/>
      <c r="CA58" s="430"/>
      <c r="CB58" s="430"/>
      <c r="CC58" s="389"/>
      <c r="CG58" s="268">
        <f t="shared" si="34"/>
        <v>57</v>
      </c>
      <c r="CH58" s="268" t="str">
        <f t="shared" si="35"/>
        <v>50х30х2,0</v>
      </c>
      <c r="CI58" s="272">
        <f t="shared" si="36"/>
        <v>184</v>
      </c>
      <c r="CJ58" s="268">
        <v>6</v>
      </c>
      <c r="CK58" s="464"/>
      <c r="CL58" s="268">
        <v>57</v>
      </c>
      <c r="CM58" s="268" t="str">
        <f t="shared" si="37"/>
        <v>60х60х1,5</v>
      </c>
      <c r="CN58" s="268">
        <f t="shared" si="38"/>
        <v>240</v>
      </c>
      <c r="CO58" s="268">
        <v>6</v>
      </c>
      <c r="CP58" s="431" t="s">
        <v>347</v>
      </c>
      <c r="CQ58" s="268">
        <v>57</v>
      </c>
      <c r="CR58" s="279" t="str">
        <f>Лист2!L59</f>
        <v>89 (2,0)</v>
      </c>
      <c r="CS58" s="279">
        <f t="shared" si="39"/>
        <v>338</v>
      </c>
      <c r="CT58" s="289" t="s">
        <v>246</v>
      </c>
      <c r="CU58" s="452"/>
      <c r="CV58" s="268">
        <v>7</v>
      </c>
      <c r="CW58" s="268" t="str">
        <f t="shared" si="45"/>
        <v>Уг.50 (5,0)</v>
      </c>
      <c r="CX58" s="272">
        <f t="shared" si="46"/>
        <v>283.49200000000002</v>
      </c>
      <c r="CY58" s="272">
        <f t="shared" si="47"/>
        <v>75.8</v>
      </c>
      <c r="CZ58" s="268">
        <v>12</v>
      </c>
      <c r="DA58" s="326"/>
      <c r="DB58" s="254"/>
      <c r="DF58" s="254"/>
      <c r="DG58" s="254"/>
      <c r="DH58" s="254"/>
      <c r="DI58" s="254"/>
      <c r="DJ58" s="254"/>
      <c r="DK58" s="254"/>
      <c r="DL58" s="254"/>
      <c r="DM58" s="132"/>
    </row>
    <row r="59" spans="1:130" ht="19.05" customHeight="1" x14ac:dyDescent="0.45">
      <c r="A59" s="105">
        <f>Лист2!A61</f>
        <v>59</v>
      </c>
      <c r="B59" s="127" t="str">
        <f>Лист2!B61</f>
        <v>60х30х1,4</v>
      </c>
      <c r="C59" s="183">
        <v>1.89</v>
      </c>
      <c r="D59" s="146">
        <f>C59*F43</f>
        <v>165.94199999999998</v>
      </c>
      <c r="G59" s="203">
        <f>Лист2!F61</f>
        <v>59</v>
      </c>
      <c r="H59" s="144" t="str">
        <f>Лист2!G61</f>
        <v>60х60х1,8</v>
      </c>
      <c r="I59" s="183">
        <v>3.25</v>
      </c>
      <c r="J59" s="146">
        <f t="shared" si="50"/>
        <v>272.34999999999997</v>
      </c>
      <c r="K59" s="143"/>
      <c r="L59" s="118"/>
      <c r="M59" s="132"/>
      <c r="N59" s="144" t="s">
        <v>396</v>
      </c>
      <c r="O59" s="183">
        <v>1.21</v>
      </c>
      <c r="P59" s="186"/>
      <c r="Q59" s="143"/>
      <c r="R59" s="7"/>
      <c r="S59" s="143"/>
      <c r="T59" s="203">
        <f>Лист2!K61</f>
        <v>59</v>
      </c>
      <c r="U59" s="299" t="str">
        <f>Лист2!L61</f>
        <v>89 (3,0)</v>
      </c>
      <c r="V59" s="165">
        <v>6.36</v>
      </c>
      <c r="W59" s="166">
        <f>V59*Y35</f>
        <v>475.72800000000001</v>
      </c>
      <c r="X59" s="105"/>
      <c r="Y59" s="105"/>
      <c r="Z59" s="132"/>
      <c r="AA59" s="144" t="str">
        <f>Лист1!C34</f>
        <v>0,85*1250*2500</v>
      </c>
      <c r="AB59" s="107">
        <f>Коеф!AC59</f>
        <v>21.324000000000002</v>
      </c>
      <c r="AC59" s="502"/>
      <c r="AD59" s="183"/>
      <c r="AE59" s="109">
        <f t="shared" si="30"/>
        <v>1637.6832000000002</v>
      </c>
      <c r="AF59" s="234">
        <f>Коеф!AG59</f>
        <v>75</v>
      </c>
      <c r="AG59">
        <v>1.8</v>
      </c>
      <c r="AH59" s="349"/>
      <c r="AL59" s="134">
        <v>5</v>
      </c>
      <c r="AM59" s="123" t="s">
        <v>596</v>
      </c>
      <c r="AN59" s="123">
        <v>360</v>
      </c>
      <c r="AO59" s="367"/>
      <c r="AP59" s="108">
        <f t="shared" si="48"/>
        <v>33048</v>
      </c>
      <c r="AQ59" s="314">
        <f t="shared" si="49"/>
        <v>91.8</v>
      </c>
      <c r="AR59" s="241"/>
      <c r="AS59" s="241"/>
      <c r="AT59" s="106">
        <v>14</v>
      </c>
      <c r="AU59" s="359" t="s">
        <v>811</v>
      </c>
      <c r="AV59" s="359"/>
      <c r="AW59" s="359"/>
      <c r="AX59" s="123" t="s">
        <v>822</v>
      </c>
      <c r="AY59" s="123">
        <v>2800</v>
      </c>
      <c r="AZ59" s="220"/>
      <c r="BA59" s="244"/>
      <c r="BB59" s="524" t="s">
        <v>697</v>
      </c>
      <c r="BC59" s="525"/>
      <c r="BD59" s="525"/>
      <c r="BE59" s="526"/>
      <c r="BF59" s="220"/>
      <c r="BG59" s="334" t="s">
        <v>718</v>
      </c>
      <c r="BJ59" s="268">
        <v>57</v>
      </c>
      <c r="BK59" s="268" t="s">
        <v>41</v>
      </c>
      <c r="BL59" s="272">
        <v>184</v>
      </c>
      <c r="BM59" s="281"/>
      <c r="BN59" s="271"/>
      <c r="BO59" s="268">
        <v>57</v>
      </c>
      <c r="BP59" s="268" t="s">
        <v>94</v>
      </c>
      <c r="BQ59" s="272">
        <v>240</v>
      </c>
      <c r="BR59" s="271"/>
      <c r="BS59" s="117"/>
      <c r="BT59" s="268">
        <v>57</v>
      </c>
      <c r="BU59" s="268" t="s">
        <v>187</v>
      </c>
      <c r="BV59" s="272">
        <v>338</v>
      </c>
      <c r="BW59" s="271"/>
      <c r="BX59" s="271"/>
      <c r="BY59" s="117"/>
      <c r="BZ59" s="431" t="s">
        <v>0</v>
      </c>
      <c r="CA59" s="431" t="s">
        <v>108</v>
      </c>
      <c r="CB59" s="268" t="s">
        <v>118</v>
      </c>
      <c r="CC59" s="268" t="s">
        <v>118</v>
      </c>
      <c r="CG59" s="268">
        <f t="shared" si="34"/>
        <v>58</v>
      </c>
      <c r="CH59" s="268" t="str">
        <f t="shared" si="35"/>
        <v>50х30х2,5</v>
      </c>
      <c r="CI59" s="272">
        <f t="shared" si="36"/>
        <v>217</v>
      </c>
      <c r="CJ59" s="268">
        <v>6</v>
      </c>
      <c r="CK59" s="465"/>
      <c r="CL59" s="268">
        <v>58</v>
      </c>
      <c r="CM59" s="268" t="str">
        <f t="shared" si="37"/>
        <v>60х60х1,7</v>
      </c>
      <c r="CN59" s="268">
        <f t="shared" si="38"/>
        <v>257</v>
      </c>
      <c r="CO59" s="268">
        <v>6</v>
      </c>
      <c r="CP59" s="452"/>
      <c r="CQ59" s="280">
        <v>58</v>
      </c>
      <c r="CR59" s="279" t="str">
        <f>Лист2!L60</f>
        <v>89 (2,5)</v>
      </c>
      <c r="CS59" s="279">
        <f t="shared" si="39"/>
        <v>404</v>
      </c>
      <c r="CT59" s="289" t="s">
        <v>246</v>
      </c>
      <c r="CU59" s="452"/>
      <c r="CV59" s="268">
        <v>8</v>
      </c>
      <c r="CW59" s="268" t="str">
        <f t="shared" si="45"/>
        <v>Уг.63 (4,0)</v>
      </c>
      <c r="CX59" s="272">
        <f t="shared" si="46"/>
        <v>295.62</v>
      </c>
      <c r="CY59" s="272">
        <f t="shared" si="47"/>
        <v>75.8</v>
      </c>
      <c r="CZ59" s="268">
        <v>12</v>
      </c>
      <c r="DA59" s="326"/>
      <c r="DB59" s="254"/>
      <c r="DF59" s="132"/>
      <c r="DG59" s="132"/>
      <c r="DH59" s="132"/>
      <c r="DI59" s="132"/>
      <c r="DJ59" s="132"/>
      <c r="DK59" s="132"/>
      <c r="DL59" s="132"/>
      <c r="DM59" s="132"/>
    </row>
    <row r="60" spans="1:130" ht="19.05" customHeight="1" x14ac:dyDescent="0.45">
      <c r="A60" s="105">
        <f>Лист2!A62</f>
        <v>60</v>
      </c>
      <c r="B60" s="127" t="str">
        <f>Лист2!B62</f>
        <v>60х30х1,5</v>
      </c>
      <c r="C60" s="183">
        <v>2.02</v>
      </c>
      <c r="D60" s="266">
        <f>C60*F44</f>
        <v>177.35599999999999</v>
      </c>
      <c r="G60" s="203">
        <f>Лист2!F62</f>
        <v>60</v>
      </c>
      <c r="H60" s="144" t="str">
        <f>Лист2!G62</f>
        <v>60х60х2,0</v>
      </c>
      <c r="I60" s="183">
        <v>3.59</v>
      </c>
      <c r="J60" s="266">
        <f t="shared" si="50"/>
        <v>282.892</v>
      </c>
      <c r="K60" s="105"/>
      <c r="L60" s="118"/>
      <c r="M60" s="132"/>
      <c r="N60" s="144" t="s">
        <v>397</v>
      </c>
      <c r="O60" s="183">
        <v>1.58</v>
      </c>
      <c r="P60" s="186"/>
      <c r="Q60" s="143"/>
      <c r="R60" s="7"/>
      <c r="S60" s="143"/>
      <c r="T60" s="203">
        <f>Лист2!K62</f>
        <v>60</v>
      </c>
      <c r="U60" s="299" t="str">
        <f>Лист2!L62</f>
        <v>80 (3,5) / 89 (3,5)</v>
      </c>
      <c r="V60" s="165">
        <v>7.38</v>
      </c>
      <c r="W60" s="166">
        <f>V60*Y36</f>
        <v>552.024</v>
      </c>
      <c r="X60" s="105"/>
      <c r="Y60" s="105"/>
      <c r="Z60" s="132"/>
      <c r="AA60" s="144" t="str">
        <f>Лист1!C35</f>
        <v>0,9*1250*2500</v>
      </c>
      <c r="AB60" s="107">
        <f>Коеф!AC60</f>
        <v>22.05</v>
      </c>
      <c r="AC60" s="502"/>
      <c r="AD60" s="183"/>
      <c r="AE60" s="109">
        <f t="shared" si="30"/>
        <v>1693.44</v>
      </c>
      <c r="AF60" s="234">
        <f>Коеф!AG60</f>
        <v>75</v>
      </c>
      <c r="AG60">
        <v>1.8</v>
      </c>
      <c r="AH60" s="349"/>
      <c r="AL60" s="134">
        <v>6</v>
      </c>
      <c r="AM60" s="123" t="s">
        <v>635</v>
      </c>
      <c r="AN60" s="123">
        <v>440</v>
      </c>
      <c r="AO60" s="368"/>
      <c r="AP60" s="108">
        <f t="shared" si="48"/>
        <v>40392</v>
      </c>
      <c r="AQ60" s="314">
        <f t="shared" si="49"/>
        <v>91.8</v>
      </c>
      <c r="AR60" s="241"/>
      <c r="AS60" s="241"/>
      <c r="AT60" s="406" t="s">
        <v>791</v>
      </c>
      <c r="AU60" s="406"/>
      <c r="AV60" s="406"/>
      <c r="AW60" s="406"/>
      <c r="AX60" s="406"/>
      <c r="AY60" s="406"/>
      <c r="AZ60" s="244"/>
      <c r="BA60" s="220"/>
      <c r="BB60" s="527"/>
      <c r="BC60" s="420"/>
      <c r="BD60" s="420"/>
      <c r="BE60" s="421"/>
      <c r="BF60" s="220"/>
      <c r="BG60" s="334" t="s">
        <v>719</v>
      </c>
      <c r="BJ60" s="268">
        <v>58</v>
      </c>
      <c r="BK60" s="268" t="s">
        <v>667</v>
      </c>
      <c r="BL60" s="272">
        <v>217</v>
      </c>
      <c r="BM60" s="281"/>
      <c r="BN60" s="271"/>
      <c r="BO60" s="268">
        <v>58</v>
      </c>
      <c r="BP60" s="268" t="s">
        <v>548</v>
      </c>
      <c r="BQ60" s="272">
        <v>257</v>
      </c>
      <c r="BR60" s="271"/>
      <c r="BS60" s="117"/>
      <c r="BT60" s="268">
        <v>58</v>
      </c>
      <c r="BU60" s="268" t="s">
        <v>10</v>
      </c>
      <c r="BV60" s="272">
        <v>404</v>
      </c>
      <c r="BW60" s="271"/>
      <c r="BX60" s="271"/>
      <c r="BY60" s="117"/>
      <c r="BZ60" s="432"/>
      <c r="CA60" s="432"/>
      <c r="CB60" s="268" t="s">
        <v>119</v>
      </c>
      <c r="CC60" s="268" t="s">
        <v>222</v>
      </c>
      <c r="CG60" s="268">
        <f t="shared" si="34"/>
        <v>59</v>
      </c>
      <c r="CH60" s="268" t="str">
        <f t="shared" si="35"/>
        <v>60х30х1,4</v>
      </c>
      <c r="CI60" s="272">
        <f t="shared" si="36"/>
        <v>166</v>
      </c>
      <c r="CJ60" s="268">
        <v>6</v>
      </c>
      <c r="CK60" s="348" t="s">
        <v>347</v>
      </c>
      <c r="CL60" s="268">
        <v>59</v>
      </c>
      <c r="CM60" s="268" t="str">
        <f t="shared" si="37"/>
        <v>60х60х1,8</v>
      </c>
      <c r="CN60" s="268">
        <f t="shared" si="38"/>
        <v>272</v>
      </c>
      <c r="CO60" s="268">
        <v>6</v>
      </c>
      <c r="CP60" s="452"/>
      <c r="CQ60" s="268">
        <v>59</v>
      </c>
      <c r="CR60" s="279" t="str">
        <f>Лист2!L61</f>
        <v>89 (3,0)</v>
      </c>
      <c r="CS60" s="279">
        <f t="shared" si="39"/>
        <v>476</v>
      </c>
      <c r="CT60" s="289" t="s">
        <v>246</v>
      </c>
      <c r="CU60" s="452"/>
      <c r="CV60" s="268">
        <v>9</v>
      </c>
      <c r="CW60" s="268" t="str">
        <f t="shared" si="45"/>
        <v>Уг.63 (5,0)</v>
      </c>
      <c r="CX60" s="272">
        <f t="shared" si="46"/>
        <v>364.59799999999996</v>
      </c>
      <c r="CY60" s="272">
        <f t="shared" si="47"/>
        <v>75.8</v>
      </c>
      <c r="CZ60" s="268">
        <v>12</v>
      </c>
      <c r="DA60" s="326"/>
      <c r="DB60" s="254"/>
    </row>
    <row r="61" spans="1:130" ht="19.05" customHeight="1" x14ac:dyDescent="0.45">
      <c r="A61" s="105">
        <f>Лист2!A63</f>
        <v>61</v>
      </c>
      <c r="B61" s="127" t="str">
        <f>Лист2!B63</f>
        <v>60х30х1,8</v>
      </c>
      <c r="C61" s="183">
        <v>2.4</v>
      </c>
      <c r="D61" s="146">
        <f>C61*F46</f>
        <v>201.11999999999998</v>
      </c>
      <c r="G61" s="203">
        <f>Лист2!F63</f>
        <v>61</v>
      </c>
      <c r="H61" s="144" t="str">
        <f>Лист2!G63</f>
        <v>60х60х2,5</v>
      </c>
      <c r="I61" s="183">
        <v>4.43</v>
      </c>
      <c r="J61" s="146">
        <f t="shared" si="50"/>
        <v>335.79399999999998</v>
      </c>
      <c r="K61" s="105"/>
      <c r="L61" s="118"/>
      <c r="M61" s="132"/>
      <c r="N61" s="144" t="s">
        <v>398</v>
      </c>
      <c r="O61" s="183">
        <v>2</v>
      </c>
      <c r="P61" s="186"/>
      <c r="Q61" s="143"/>
      <c r="R61" s="7"/>
      <c r="S61" s="143"/>
      <c r="T61" s="203">
        <f>Лист2!K63</f>
        <v>61</v>
      </c>
      <c r="U61" s="299" t="str">
        <f>Лист2!L63</f>
        <v>102(2,0)</v>
      </c>
      <c r="V61" s="165">
        <v>4.92</v>
      </c>
      <c r="W61" s="166">
        <f>V61*Y31</f>
        <v>387.69599999999997</v>
      </c>
      <c r="X61" s="105"/>
      <c r="Y61" s="105"/>
      <c r="Z61" s="132"/>
      <c r="AA61" s="144" t="str">
        <f>Лист1!C36</f>
        <v>1,0*1250*2500</v>
      </c>
      <c r="AB61" s="107">
        <f>Коеф!AC61</f>
        <v>24.64</v>
      </c>
      <c r="AC61" s="502"/>
      <c r="AD61" s="183"/>
      <c r="AE61" s="109">
        <f t="shared" si="30"/>
        <v>1867.712</v>
      </c>
      <c r="AF61" s="234">
        <f>Коеф!AG61</f>
        <v>74</v>
      </c>
      <c r="AG61">
        <v>1.8</v>
      </c>
      <c r="AH61" s="349"/>
      <c r="AL61" s="123">
        <v>1</v>
      </c>
      <c r="AM61" s="123" t="s">
        <v>707</v>
      </c>
      <c r="AN61" s="228">
        <v>24.39</v>
      </c>
      <c r="AO61" s="366" t="s">
        <v>523</v>
      </c>
      <c r="AP61" s="108">
        <f t="shared" si="48"/>
        <v>2287.7820000000002</v>
      </c>
      <c r="AQ61" s="314">
        <f t="shared" si="49"/>
        <v>93.8</v>
      </c>
      <c r="AR61" s="241"/>
      <c r="AS61" s="241"/>
      <c r="AT61" s="106">
        <v>15</v>
      </c>
      <c r="AU61" s="359" t="s">
        <v>786</v>
      </c>
      <c r="AV61" s="359"/>
      <c r="AW61" s="359"/>
      <c r="AX61" s="123" t="s">
        <v>747</v>
      </c>
      <c r="AY61" s="123">
        <v>1665</v>
      </c>
      <c r="AZ61" s="220"/>
      <c r="BA61" s="220"/>
      <c r="BB61" s="106">
        <v>1</v>
      </c>
      <c r="BC61" s="202" t="s">
        <v>450</v>
      </c>
      <c r="BD61" s="523">
        <f>Лист1!T65+1.8</f>
        <v>118.8</v>
      </c>
      <c r="BE61" s="523"/>
      <c r="BF61" s="220"/>
      <c r="BG61" s="334" t="s">
        <v>733</v>
      </c>
      <c r="BJ61" s="268">
        <v>59</v>
      </c>
      <c r="BK61" s="268" t="s">
        <v>516</v>
      </c>
      <c r="BL61" s="272">
        <v>166</v>
      </c>
      <c r="BM61" s="281"/>
      <c r="BN61" s="271"/>
      <c r="BO61" s="268">
        <v>59</v>
      </c>
      <c r="BP61" s="268" t="s">
        <v>95</v>
      </c>
      <c r="BQ61" s="272">
        <v>272</v>
      </c>
      <c r="BR61" s="271"/>
      <c r="BS61" s="117"/>
      <c r="BT61" s="268">
        <v>59</v>
      </c>
      <c r="BU61" s="268" t="s">
        <v>274</v>
      </c>
      <c r="BV61" s="272">
        <v>476</v>
      </c>
      <c r="BW61" s="271"/>
      <c r="BX61" s="271"/>
      <c r="BY61" s="117"/>
      <c r="BZ61" s="268">
        <v>1</v>
      </c>
      <c r="CA61" s="268" t="s">
        <v>258</v>
      </c>
      <c r="CB61" s="272">
        <f t="shared" ref="CB61:CB68" si="51">Q13</f>
        <v>1182.2460000000001</v>
      </c>
      <c r="CC61" s="272">
        <f t="shared" ref="CC61:CC68" si="52">P13</f>
        <v>131.80000000000001</v>
      </c>
      <c r="CG61" s="268">
        <f t="shared" si="34"/>
        <v>60</v>
      </c>
      <c r="CH61" s="268" t="str">
        <f t="shared" si="35"/>
        <v>60х30х1,5</v>
      </c>
      <c r="CI61" s="272">
        <f t="shared" si="36"/>
        <v>177</v>
      </c>
      <c r="CJ61" s="268">
        <v>6</v>
      </c>
      <c r="CK61" s="348"/>
      <c r="CL61" s="268">
        <v>60</v>
      </c>
      <c r="CM61" s="268" t="str">
        <f t="shared" si="37"/>
        <v>60х60х2,0</v>
      </c>
      <c r="CN61" s="268">
        <f t="shared" si="38"/>
        <v>283</v>
      </c>
      <c r="CO61" s="268">
        <v>6</v>
      </c>
      <c r="CP61" s="452"/>
      <c r="CQ61" s="280">
        <v>60</v>
      </c>
      <c r="CR61" s="279" t="str">
        <f>Лист2!L62</f>
        <v>80 (3,5) / 89 (3,5)</v>
      </c>
      <c r="CS61" s="279">
        <f t="shared" si="39"/>
        <v>552</v>
      </c>
      <c r="CT61" s="289" t="s">
        <v>246</v>
      </c>
      <c r="CU61" s="432"/>
      <c r="CV61" s="268">
        <v>10</v>
      </c>
      <c r="CW61" s="268" t="str">
        <f t="shared" si="45"/>
        <v>Уг. 63 (6,0)</v>
      </c>
      <c r="CX61" s="272">
        <f t="shared" si="46"/>
        <v>433.57599999999996</v>
      </c>
      <c r="CY61" s="272">
        <f t="shared" si="47"/>
        <v>75.8</v>
      </c>
      <c r="CZ61" s="268">
        <v>12</v>
      </c>
      <c r="DA61" s="327"/>
      <c r="DB61" s="254"/>
    </row>
    <row r="62" spans="1:130" ht="19.05" customHeight="1" x14ac:dyDescent="0.45">
      <c r="A62" s="105">
        <f>Лист2!A64</f>
        <v>62</v>
      </c>
      <c r="B62" s="127" t="str">
        <f>Лист2!B64</f>
        <v>60х30х2,0</v>
      </c>
      <c r="C62" s="183">
        <v>2.65</v>
      </c>
      <c r="D62" s="146">
        <f>C62*F47</f>
        <v>208.82</v>
      </c>
      <c r="G62" s="203">
        <f>Лист2!F64</f>
        <v>62</v>
      </c>
      <c r="H62" s="144" t="str">
        <f>Лист2!G64</f>
        <v>60х60х2,8</v>
      </c>
      <c r="I62" s="183">
        <v>4.92</v>
      </c>
      <c r="J62" s="146">
        <f t="shared" si="50"/>
        <v>368.01599999999996</v>
      </c>
      <c r="K62" s="105"/>
      <c r="L62" s="118"/>
      <c r="M62" s="132"/>
      <c r="N62" s="144" t="s">
        <v>399</v>
      </c>
      <c r="O62" s="183">
        <v>2.4700000000000002</v>
      </c>
      <c r="P62" s="186"/>
      <c r="Q62" s="143"/>
      <c r="R62" s="7"/>
      <c r="S62" s="143"/>
      <c r="T62" s="203">
        <f>Лист2!K64</f>
        <v>62</v>
      </c>
      <c r="U62" s="299" t="str">
        <f>Лист2!L64</f>
        <v>102 (2,5)</v>
      </c>
      <c r="V62" s="165">
        <v>6.13</v>
      </c>
      <c r="W62" s="166">
        <f>V62*Y33</f>
        <v>464.654</v>
      </c>
      <c r="X62" s="105"/>
      <c r="Y62" s="105"/>
      <c r="Z62" s="132"/>
      <c r="AA62" s="144" t="str">
        <f>Лист1!C37</f>
        <v>1,1*1250*2500</v>
      </c>
      <c r="AB62" s="107">
        <f>Коеф!AC62</f>
        <v>26.49</v>
      </c>
      <c r="AC62" s="502"/>
      <c r="AD62" s="183"/>
      <c r="AE62" s="109">
        <f t="shared" si="30"/>
        <v>2007.9419999999998</v>
      </c>
      <c r="AF62" s="234">
        <f>Коеф!AG62</f>
        <v>74</v>
      </c>
      <c r="AG62">
        <v>1.8</v>
      </c>
      <c r="AH62" s="349"/>
      <c r="AL62" s="123">
        <v>2</v>
      </c>
      <c r="AM62" s="123" t="s">
        <v>813</v>
      </c>
      <c r="AN62" s="228">
        <v>29.51</v>
      </c>
      <c r="AO62" s="367"/>
      <c r="AP62" s="108">
        <f t="shared" si="48"/>
        <v>2768.038</v>
      </c>
      <c r="AQ62" s="314">
        <f t="shared" si="49"/>
        <v>93.8</v>
      </c>
      <c r="AR62" s="241"/>
      <c r="AS62" s="241"/>
      <c r="AT62" s="106">
        <v>16</v>
      </c>
      <c r="AU62" s="359" t="s">
        <v>785</v>
      </c>
      <c r="AV62" s="359"/>
      <c r="AW62" s="359"/>
      <c r="AX62" s="123" t="s">
        <v>748</v>
      </c>
      <c r="AY62" s="123">
        <v>2035</v>
      </c>
      <c r="AZ62" s="220"/>
      <c r="BA62" s="220"/>
      <c r="BB62" s="106">
        <v>2</v>
      </c>
      <c r="BC62" s="106" t="s">
        <v>451</v>
      </c>
      <c r="BD62" s="523">
        <f>Лист1!T66+1.8</f>
        <v>118.8</v>
      </c>
      <c r="BE62" s="523"/>
      <c r="BF62" s="220"/>
      <c r="BG62" s="334" t="s">
        <v>734</v>
      </c>
      <c r="BJ62" s="268">
        <v>60</v>
      </c>
      <c r="BK62" s="268" t="s">
        <v>42</v>
      </c>
      <c r="BL62" s="272">
        <v>177</v>
      </c>
      <c r="BM62" s="281"/>
      <c r="BN62" s="271"/>
      <c r="BO62" s="268">
        <v>60</v>
      </c>
      <c r="BP62" s="268" t="s">
        <v>96</v>
      </c>
      <c r="BQ62" s="272">
        <v>283</v>
      </c>
      <c r="BR62" s="271"/>
      <c r="BS62" s="117"/>
      <c r="BT62" s="268">
        <v>60</v>
      </c>
      <c r="BU62" s="268" t="s">
        <v>560</v>
      </c>
      <c r="BV62" s="272">
        <v>552</v>
      </c>
      <c r="BW62" s="271"/>
      <c r="BX62" s="271"/>
      <c r="BY62" s="117"/>
      <c r="BZ62" s="268">
        <v>2</v>
      </c>
      <c r="CA62" s="268" t="s">
        <v>259</v>
      </c>
      <c r="CB62" s="272">
        <f t="shared" si="51"/>
        <v>1420.8040000000001</v>
      </c>
      <c r="CC62" s="272">
        <f t="shared" si="52"/>
        <v>131.80000000000001</v>
      </c>
      <c r="CG62" s="268">
        <f t="shared" si="34"/>
        <v>61</v>
      </c>
      <c r="CH62" s="268" t="str">
        <f t="shared" si="35"/>
        <v>60х30х1,8</v>
      </c>
      <c r="CI62" s="272">
        <f t="shared" si="36"/>
        <v>201</v>
      </c>
      <c r="CJ62" s="268">
        <v>6</v>
      </c>
      <c r="CK62" s="348"/>
      <c r="CL62" s="268">
        <v>61</v>
      </c>
      <c r="CM62" s="268" t="str">
        <f t="shared" si="37"/>
        <v>60х60х2,5</v>
      </c>
      <c r="CN62" s="268">
        <f t="shared" si="38"/>
        <v>336</v>
      </c>
      <c r="CO62" s="268">
        <v>6</v>
      </c>
      <c r="CP62" s="452"/>
      <c r="CQ62" s="280">
        <v>61</v>
      </c>
      <c r="CR62" s="279" t="str">
        <f>Лист2!L63</f>
        <v>102(2,0)</v>
      </c>
      <c r="CS62" s="279">
        <f t="shared" si="39"/>
        <v>388</v>
      </c>
      <c r="CT62" s="289" t="s">
        <v>246</v>
      </c>
      <c r="CU62" s="431" t="s">
        <v>348</v>
      </c>
      <c r="CV62" s="268">
        <v>11</v>
      </c>
      <c r="CW62" s="268" t="str">
        <f t="shared" si="45"/>
        <v>Уг.75 (5,0)</v>
      </c>
      <c r="CX62" s="272">
        <f t="shared" si="46"/>
        <v>445.70399999999995</v>
      </c>
      <c r="CY62" s="272">
        <f t="shared" si="47"/>
        <v>75.8</v>
      </c>
      <c r="CZ62" s="268">
        <v>12</v>
      </c>
      <c r="DA62" s="431" t="s">
        <v>348</v>
      </c>
      <c r="DB62" s="254"/>
    </row>
    <row r="63" spans="1:130" ht="19.05" customHeight="1" x14ac:dyDescent="0.45">
      <c r="A63" s="105">
        <f>Лист2!A65</f>
        <v>63</v>
      </c>
      <c r="B63" s="127" t="str">
        <f>Лист2!B65</f>
        <v>60х30х2,5</v>
      </c>
      <c r="C63" s="183">
        <v>3.3010000000000002</v>
      </c>
      <c r="D63" s="266">
        <f>C63*F48</f>
        <v>250.2158</v>
      </c>
      <c r="G63" s="203">
        <f>Лист2!F65</f>
        <v>63</v>
      </c>
      <c r="H63" s="144" t="str">
        <f>Лист2!G65</f>
        <v>60х60х3,0</v>
      </c>
      <c r="I63" s="183">
        <v>5.25</v>
      </c>
      <c r="J63" s="146">
        <f t="shared" si="50"/>
        <v>392.7</v>
      </c>
      <c r="K63" s="105"/>
      <c r="L63" s="118"/>
      <c r="M63" s="132"/>
      <c r="N63" s="144" t="s">
        <v>400</v>
      </c>
      <c r="O63" s="183">
        <v>2.98</v>
      </c>
      <c r="P63" s="186"/>
      <c r="Q63" s="143"/>
      <c r="R63" s="7"/>
      <c r="S63" s="143"/>
      <c r="T63" s="203">
        <f>Лист2!K65</f>
        <v>63</v>
      </c>
      <c r="U63" s="299" t="str">
        <f>Лист2!L65</f>
        <v>102 (2,8)</v>
      </c>
      <c r="V63" s="165">
        <v>6.85</v>
      </c>
      <c r="W63" s="166">
        <f>V63*Y34</f>
        <v>512.38</v>
      </c>
      <c r="X63" s="105"/>
      <c r="Y63" s="105"/>
      <c r="Z63" s="132"/>
      <c r="AA63" s="144" t="str">
        <f>Лист1!C38</f>
        <v>1,2*1250*2500</v>
      </c>
      <c r="AB63" s="107">
        <f>Коеф!AC63</f>
        <v>28.66</v>
      </c>
      <c r="AC63" s="502"/>
      <c r="AD63" s="183"/>
      <c r="AE63" s="109">
        <f t="shared" si="30"/>
        <v>2172.4279999999999</v>
      </c>
      <c r="AF63" s="234">
        <f>Коеф!AG63</f>
        <v>74</v>
      </c>
      <c r="AG63">
        <v>1.8</v>
      </c>
      <c r="AH63" s="349"/>
      <c r="AL63" s="123">
        <v>2</v>
      </c>
      <c r="AM63" s="123" t="s">
        <v>708</v>
      </c>
      <c r="AN63" s="228">
        <v>34.15</v>
      </c>
      <c r="AO63" s="367"/>
      <c r="AP63" s="108">
        <f t="shared" si="48"/>
        <v>3203.27</v>
      </c>
      <c r="AQ63" s="314">
        <f t="shared" si="49"/>
        <v>93.8</v>
      </c>
      <c r="AR63" s="241"/>
      <c r="AS63" s="241"/>
      <c r="AT63" s="106">
        <v>17</v>
      </c>
      <c r="AU63" s="359" t="s">
        <v>787</v>
      </c>
      <c r="AV63" s="359"/>
      <c r="AW63" s="359"/>
      <c r="AX63" s="123" t="s">
        <v>749</v>
      </c>
      <c r="AY63" s="123">
        <v>2535</v>
      </c>
      <c r="AZ63" s="244"/>
      <c r="BA63" s="220"/>
      <c r="BB63" s="106">
        <v>3</v>
      </c>
      <c r="BC63" s="106" t="s">
        <v>656</v>
      </c>
      <c r="BD63" s="523">
        <f>Лист1!T67+1.8</f>
        <v>117.8</v>
      </c>
      <c r="BE63" s="523"/>
      <c r="BF63" s="220"/>
      <c r="BG63" s="334" t="s">
        <v>768</v>
      </c>
      <c r="BJ63" s="268">
        <v>61</v>
      </c>
      <c r="BK63" s="268" t="s">
        <v>43</v>
      </c>
      <c r="BL63" s="272">
        <v>201</v>
      </c>
      <c r="BM63" s="281"/>
      <c r="BN63" s="271"/>
      <c r="BO63" s="268">
        <v>61</v>
      </c>
      <c r="BP63" s="268" t="s">
        <v>97</v>
      </c>
      <c r="BQ63" s="272">
        <v>336</v>
      </c>
      <c r="BR63" s="271"/>
      <c r="BS63" s="117"/>
      <c r="BT63" s="268">
        <v>61</v>
      </c>
      <c r="BU63" s="268" t="s">
        <v>163</v>
      </c>
      <c r="BV63" s="272">
        <v>388</v>
      </c>
      <c r="BW63" s="271"/>
      <c r="BX63" s="271"/>
      <c r="BY63" s="117"/>
      <c r="BZ63" s="268">
        <v>3</v>
      </c>
      <c r="CA63" s="268" t="s">
        <v>260</v>
      </c>
      <c r="CB63" s="272">
        <f t="shared" si="51"/>
        <v>1639.5920000000001</v>
      </c>
      <c r="CC63" s="272">
        <f t="shared" si="52"/>
        <v>131.80000000000001</v>
      </c>
      <c r="CG63" s="268">
        <f t="shared" si="34"/>
        <v>62</v>
      </c>
      <c r="CH63" s="268" t="str">
        <f t="shared" si="35"/>
        <v>60х30х2,0</v>
      </c>
      <c r="CI63" s="272">
        <f t="shared" si="36"/>
        <v>209</v>
      </c>
      <c r="CJ63" s="268">
        <v>6</v>
      </c>
      <c r="CK63" s="348"/>
      <c r="CL63" s="268">
        <v>62</v>
      </c>
      <c r="CM63" s="268" t="str">
        <f t="shared" si="37"/>
        <v>60х60х2,8</v>
      </c>
      <c r="CN63" s="268">
        <f t="shared" si="38"/>
        <v>368</v>
      </c>
      <c r="CO63" s="268">
        <v>6</v>
      </c>
      <c r="CP63" s="452"/>
      <c r="CQ63" s="268">
        <v>62</v>
      </c>
      <c r="CR63" s="279" t="str">
        <f>Лист2!L64</f>
        <v>102 (2,5)</v>
      </c>
      <c r="CS63" s="279">
        <f t="shared" si="39"/>
        <v>465</v>
      </c>
      <c r="CT63" s="289" t="s">
        <v>246</v>
      </c>
      <c r="CU63" s="452"/>
      <c r="CV63" s="268">
        <v>12</v>
      </c>
      <c r="CW63" s="268" t="str">
        <f t="shared" si="45"/>
        <v>Уг. 75 (6,0)</v>
      </c>
      <c r="CX63" s="272">
        <f t="shared" si="46"/>
        <v>522.26199999999994</v>
      </c>
      <c r="CY63" s="272">
        <f t="shared" si="47"/>
        <v>75.8</v>
      </c>
      <c r="CZ63" s="268">
        <v>12</v>
      </c>
      <c r="DA63" s="452"/>
      <c r="DB63" s="254"/>
    </row>
    <row r="64" spans="1:130" ht="19.05" customHeight="1" x14ac:dyDescent="0.45">
      <c r="A64" s="105">
        <f>Лист2!A66</f>
        <v>64</v>
      </c>
      <c r="B64" s="127" t="str">
        <f>Лист2!B66</f>
        <v>60х30х2,8</v>
      </c>
      <c r="C64" s="183">
        <v>3.6</v>
      </c>
      <c r="D64" s="146">
        <f>C64*F49</f>
        <v>269.27999999999997</v>
      </c>
      <c r="G64" s="203">
        <f>Лист2!F66</f>
        <v>64</v>
      </c>
      <c r="H64" s="144" t="str">
        <f>Лист2!G66</f>
        <v>60х60х3,5</v>
      </c>
      <c r="I64" s="183">
        <v>6.04</v>
      </c>
      <c r="J64" s="146">
        <f>I64*F50</f>
        <v>451.79199999999997</v>
      </c>
      <c r="K64" s="105"/>
      <c r="L64" s="118"/>
      <c r="M64" s="132"/>
      <c r="N64" s="144" t="s">
        <v>401</v>
      </c>
      <c r="O64" s="183">
        <v>3.85</v>
      </c>
      <c r="P64" s="186"/>
      <c r="Q64" s="143"/>
      <c r="R64" s="7"/>
      <c r="S64" s="143"/>
      <c r="T64" s="203">
        <f>Лист2!K66</f>
        <v>64</v>
      </c>
      <c r="U64" s="299" t="str">
        <f>Лист2!L66</f>
        <v>102 (3,0)</v>
      </c>
      <c r="V64" s="165">
        <v>7.32</v>
      </c>
      <c r="W64" s="166">
        <f>V64*Y35</f>
        <v>547.53599999999994</v>
      </c>
      <c r="X64" s="105"/>
      <c r="Y64" s="105"/>
      <c r="Z64" s="132"/>
      <c r="AA64" s="144" t="str">
        <f>Лист1!C39</f>
        <v>1,4*1250*2500</v>
      </c>
      <c r="AB64" s="107">
        <f>Коеф!AC64</f>
        <v>34.049999999999997</v>
      </c>
      <c r="AC64" s="502"/>
      <c r="AD64" s="183"/>
      <c r="AE64" s="109">
        <f t="shared" si="30"/>
        <v>2580.9899999999998</v>
      </c>
      <c r="AF64" s="234">
        <f>Коеф!AG64</f>
        <v>74</v>
      </c>
      <c r="AG64">
        <v>1.8</v>
      </c>
      <c r="AH64" s="349"/>
      <c r="AL64" s="123">
        <v>3</v>
      </c>
      <c r="AM64" s="123" t="s">
        <v>709</v>
      </c>
      <c r="AN64" s="228">
        <v>39.33</v>
      </c>
      <c r="AO64" s="367"/>
      <c r="AP64" s="108">
        <f t="shared" si="48"/>
        <v>3689.1539999999995</v>
      </c>
      <c r="AQ64" s="314">
        <f t="shared" si="49"/>
        <v>93.8</v>
      </c>
      <c r="AR64" s="241"/>
      <c r="AS64" s="241"/>
      <c r="AT64" s="106">
        <v>18</v>
      </c>
      <c r="AU64" s="359" t="s">
        <v>788</v>
      </c>
      <c r="AV64" s="359"/>
      <c r="AW64" s="359"/>
      <c r="AX64" s="123" t="s">
        <v>821</v>
      </c>
      <c r="AY64" s="123">
        <v>2805</v>
      </c>
      <c r="AZ64" s="220"/>
      <c r="BA64" s="220"/>
      <c r="BB64" s="106">
        <v>4</v>
      </c>
      <c r="BC64" s="106" t="s">
        <v>452</v>
      </c>
      <c r="BD64" s="523">
        <f>Лист1!T68+1.8</f>
        <v>117.8</v>
      </c>
      <c r="BE64" s="523"/>
      <c r="BF64" s="220"/>
      <c r="BG64" s="334" t="s">
        <v>769</v>
      </c>
      <c r="BJ64" s="268">
        <v>62</v>
      </c>
      <c r="BK64" s="268" t="s">
        <v>44</v>
      </c>
      <c r="BL64" s="272">
        <v>209</v>
      </c>
      <c r="BM64" s="281"/>
      <c r="BN64" s="271"/>
      <c r="BO64" s="268">
        <v>62</v>
      </c>
      <c r="BP64" s="268" t="s">
        <v>593</v>
      </c>
      <c r="BQ64" s="272">
        <v>368</v>
      </c>
      <c r="BR64" s="271"/>
      <c r="BS64" s="117"/>
      <c r="BT64" s="268">
        <v>62</v>
      </c>
      <c r="BU64" s="268" t="s">
        <v>11</v>
      </c>
      <c r="BV64" s="272">
        <v>465</v>
      </c>
      <c r="BW64" s="271"/>
      <c r="BX64" s="271"/>
      <c r="BY64" s="117"/>
      <c r="BZ64" s="268">
        <v>4</v>
      </c>
      <c r="CA64" s="268" t="s">
        <v>261</v>
      </c>
      <c r="CB64" s="272">
        <f t="shared" si="51"/>
        <v>2485.748</v>
      </c>
      <c r="CC64" s="272">
        <f t="shared" si="52"/>
        <v>131.80000000000001</v>
      </c>
      <c r="CG64" s="268">
        <f t="shared" si="34"/>
        <v>63</v>
      </c>
      <c r="CH64" s="268" t="str">
        <f t="shared" si="35"/>
        <v>60х30х2,5</v>
      </c>
      <c r="CI64" s="272">
        <f t="shared" si="36"/>
        <v>250</v>
      </c>
      <c r="CJ64" s="268">
        <v>6</v>
      </c>
      <c r="CK64" s="348"/>
      <c r="CL64" s="268">
        <v>63</v>
      </c>
      <c r="CM64" s="268" t="str">
        <f t="shared" si="37"/>
        <v>60х60х3,0</v>
      </c>
      <c r="CN64" s="268">
        <f t="shared" si="38"/>
        <v>393</v>
      </c>
      <c r="CO64" s="268">
        <v>6</v>
      </c>
      <c r="CP64" s="452"/>
      <c r="CQ64" s="280">
        <v>63</v>
      </c>
      <c r="CR64" s="279" t="str">
        <f>Лист2!L65</f>
        <v>102 (2,8)</v>
      </c>
      <c r="CS64" s="279">
        <f t="shared" si="39"/>
        <v>512</v>
      </c>
      <c r="CT64" s="289" t="s">
        <v>246</v>
      </c>
      <c r="CU64" s="452"/>
      <c r="CV64" s="268">
        <v>13</v>
      </c>
      <c r="CW64" s="268" t="str">
        <f t="shared" si="45"/>
        <v>Уг. 75 (7,0)</v>
      </c>
      <c r="CX64" s="272">
        <f t="shared" si="46"/>
        <v>603.36799999999994</v>
      </c>
      <c r="CY64" s="272">
        <f t="shared" si="47"/>
        <v>75.8</v>
      </c>
      <c r="CZ64" s="268">
        <v>12</v>
      </c>
      <c r="DA64" s="452"/>
      <c r="DB64" s="254"/>
    </row>
    <row r="65" spans="1:106" ht="19.05" customHeight="1" x14ac:dyDescent="0.45">
      <c r="A65" s="105">
        <f>Лист2!A67</f>
        <v>65</v>
      </c>
      <c r="B65" s="127" t="str">
        <f>Лист2!B67</f>
        <v>60х30х3,0</v>
      </c>
      <c r="C65" s="183">
        <v>3.83</v>
      </c>
      <c r="D65" s="146">
        <f>C65*F50</f>
        <v>286.48399999999998</v>
      </c>
      <c r="G65" s="203">
        <f>Лист2!F67</f>
        <v>65</v>
      </c>
      <c r="H65" s="144" t="str">
        <f>Лист2!G67</f>
        <v>60х60х4,0</v>
      </c>
      <c r="I65" s="183">
        <v>6.82</v>
      </c>
      <c r="J65" s="146">
        <f>I65*F51</f>
        <v>510.13600000000002</v>
      </c>
      <c r="K65" s="105"/>
      <c r="L65" s="118"/>
      <c r="M65" s="132"/>
      <c r="N65" s="144" t="s">
        <v>402</v>
      </c>
      <c r="O65" s="183">
        <v>4.83</v>
      </c>
      <c r="P65" s="186"/>
      <c r="Q65" s="143"/>
      <c r="R65" s="7"/>
      <c r="S65" s="143"/>
      <c r="T65" s="203">
        <f>Лист2!K67</f>
        <v>65</v>
      </c>
      <c r="U65" s="299" t="str">
        <f>Лист2!L67</f>
        <v>102 (3,5)</v>
      </c>
      <c r="V65" s="165">
        <v>8.5</v>
      </c>
      <c r="W65" s="166">
        <f>V65*Y36</f>
        <v>635.79999999999995</v>
      </c>
      <c r="X65" s="2"/>
      <c r="Y65" s="2"/>
      <c r="Z65" s="132"/>
      <c r="AA65" s="144" t="str">
        <f>Лист1!C40</f>
        <v>1,5*1250*2500</v>
      </c>
      <c r="AB65" s="107">
        <f>Коеф!AC65</f>
        <v>36.25</v>
      </c>
      <c r="AC65" s="502"/>
      <c r="AD65" s="183"/>
      <c r="AE65" s="109">
        <f t="shared" si="30"/>
        <v>2747.75</v>
      </c>
      <c r="AF65" s="234">
        <f>Коеф!AG65</f>
        <v>74</v>
      </c>
      <c r="AG65">
        <v>1.8</v>
      </c>
      <c r="AH65" s="349"/>
      <c r="AL65" s="123">
        <v>4</v>
      </c>
      <c r="AM65" s="123" t="s">
        <v>636</v>
      </c>
      <c r="AN65" s="228">
        <v>46.27</v>
      </c>
      <c r="AO65" s="367"/>
      <c r="AP65" s="108">
        <f t="shared" si="48"/>
        <v>4340.1260000000002</v>
      </c>
      <c r="AQ65" s="314">
        <f t="shared" si="49"/>
        <v>93.8</v>
      </c>
      <c r="AR65" s="241"/>
      <c r="AS65" s="241"/>
      <c r="AT65" s="106">
        <v>19</v>
      </c>
      <c r="AU65" s="359" t="s">
        <v>789</v>
      </c>
      <c r="AV65" s="359"/>
      <c r="AW65" s="359"/>
      <c r="AX65" s="123" t="s">
        <v>750</v>
      </c>
      <c r="AY65" s="123">
        <v>3215</v>
      </c>
      <c r="AZ65" s="220"/>
      <c r="BA65" s="244"/>
      <c r="BB65" s="106">
        <v>5</v>
      </c>
      <c r="BC65" s="106" t="s">
        <v>657</v>
      </c>
      <c r="BD65" s="523">
        <f>Лист1!T69+1.8</f>
        <v>117.8</v>
      </c>
      <c r="BE65" s="523"/>
      <c r="BF65" s="104"/>
      <c r="BG65" s="334" t="s">
        <v>770</v>
      </c>
      <c r="BJ65" s="268">
        <v>63</v>
      </c>
      <c r="BK65" s="268" t="s">
        <v>45</v>
      </c>
      <c r="BL65" s="272">
        <v>250</v>
      </c>
      <c r="BM65" s="281"/>
      <c r="BN65" s="271"/>
      <c r="BO65" s="268">
        <v>63</v>
      </c>
      <c r="BP65" s="268" t="s">
        <v>98</v>
      </c>
      <c r="BQ65" s="272">
        <v>393</v>
      </c>
      <c r="BR65" s="271"/>
      <c r="BS65" s="117"/>
      <c r="BT65" s="268">
        <v>63</v>
      </c>
      <c r="BU65" s="268" t="s">
        <v>558</v>
      </c>
      <c r="BV65" s="272">
        <v>512</v>
      </c>
      <c r="BW65" s="271"/>
      <c r="BX65" s="271"/>
      <c r="BY65" s="117"/>
      <c r="BZ65" s="268">
        <v>5</v>
      </c>
      <c r="CA65" s="268" t="s">
        <v>262</v>
      </c>
      <c r="CB65" s="272">
        <f t="shared" si="51"/>
        <v>2844.2440000000001</v>
      </c>
      <c r="CC65" s="272">
        <f t="shared" si="52"/>
        <v>131.80000000000001</v>
      </c>
      <c r="CG65" s="268">
        <f t="shared" si="34"/>
        <v>64</v>
      </c>
      <c r="CH65" s="268" t="str">
        <f t="shared" si="35"/>
        <v>60х30х2,8</v>
      </c>
      <c r="CI65" s="272">
        <f t="shared" si="36"/>
        <v>269</v>
      </c>
      <c r="CJ65" s="268">
        <v>6</v>
      </c>
      <c r="CK65" s="348"/>
      <c r="CL65" s="268">
        <v>64</v>
      </c>
      <c r="CM65" s="268" t="str">
        <f t="shared" si="37"/>
        <v>60х60х3,5</v>
      </c>
      <c r="CN65" s="268">
        <f t="shared" si="38"/>
        <v>452</v>
      </c>
      <c r="CO65" s="268">
        <v>6</v>
      </c>
      <c r="CP65" s="452"/>
      <c r="CQ65" s="268">
        <v>64</v>
      </c>
      <c r="CR65" s="279" t="str">
        <f>Лист2!L66</f>
        <v>102 (3,0)</v>
      </c>
      <c r="CS65" s="279">
        <f t="shared" si="39"/>
        <v>548</v>
      </c>
      <c r="CT65" s="289" t="s">
        <v>246</v>
      </c>
      <c r="CU65" s="452"/>
      <c r="CV65" s="268">
        <v>14</v>
      </c>
      <c r="CW65" s="268" t="str">
        <f t="shared" si="45"/>
        <v>Уг. 75 (8,0)</v>
      </c>
      <c r="CX65" s="272">
        <f t="shared" si="46"/>
        <v>683.71599999999989</v>
      </c>
      <c r="CY65" s="272">
        <f t="shared" si="47"/>
        <v>75.8</v>
      </c>
      <c r="CZ65" s="268">
        <v>12</v>
      </c>
      <c r="DA65" s="452"/>
      <c r="DB65" s="254"/>
    </row>
    <row r="66" spans="1:106" ht="19.05" customHeight="1" x14ac:dyDescent="0.45">
      <c r="A66" s="105">
        <f>Лист2!A68</f>
        <v>66</v>
      </c>
      <c r="B66" s="127" t="str">
        <f>Лист2!B68</f>
        <v>60х40х1,4</v>
      </c>
      <c r="C66" s="183">
        <v>2.11</v>
      </c>
      <c r="D66" s="146">
        <f>C66*F43</f>
        <v>185.25799999999998</v>
      </c>
      <c r="G66" s="203">
        <f>Лист2!F68</f>
        <v>66</v>
      </c>
      <c r="H66" s="144" t="str">
        <f>Лист2!G68</f>
        <v>80х80х1,5</v>
      </c>
      <c r="I66" s="183">
        <v>3.67</v>
      </c>
      <c r="J66" s="146">
        <f>I66*F44</f>
        <v>322.226</v>
      </c>
      <c r="K66" s="105"/>
      <c r="L66" s="118"/>
      <c r="M66" s="132"/>
      <c r="N66" s="144" t="s">
        <v>403</v>
      </c>
      <c r="O66" s="183">
        <v>6.31</v>
      </c>
      <c r="P66" s="186"/>
      <c r="Q66" s="143"/>
      <c r="R66" s="7"/>
      <c r="S66" s="143"/>
      <c r="T66" s="203">
        <f>Лист2!K68</f>
        <v>66</v>
      </c>
      <c r="U66" s="299" t="str">
        <f>Лист2!L68</f>
        <v>102 (4,0)</v>
      </c>
      <c r="V66" s="165">
        <v>9.67</v>
      </c>
      <c r="W66" s="166">
        <f>V66*Y37</f>
        <v>723.31599999999992</v>
      </c>
      <c r="X66" s="2"/>
      <c r="Y66" s="2"/>
      <c r="Z66" s="132"/>
      <c r="AA66" s="144" t="str">
        <f>Лист1!C41</f>
        <v>1,8*1250*2500</v>
      </c>
      <c r="AB66" s="107">
        <f>Коеф!AC66</f>
        <v>44.77</v>
      </c>
      <c r="AC66" s="502"/>
      <c r="AD66" s="183"/>
      <c r="AE66" s="109">
        <f t="shared" si="30"/>
        <v>3393.5660000000003</v>
      </c>
      <c r="AF66" s="234">
        <f>Коеф!AG66</f>
        <v>74</v>
      </c>
      <c r="AG66">
        <v>1.8</v>
      </c>
      <c r="AH66" s="349"/>
      <c r="AL66" s="123">
        <v>5</v>
      </c>
      <c r="AM66" s="123" t="s">
        <v>619</v>
      </c>
      <c r="AN66" s="228">
        <v>47.9</v>
      </c>
      <c r="AO66" s="368"/>
      <c r="AP66" s="108">
        <f t="shared" si="48"/>
        <v>4493.0199999999995</v>
      </c>
      <c r="AQ66" s="314">
        <f t="shared" si="49"/>
        <v>93.8</v>
      </c>
      <c r="AR66" s="220"/>
      <c r="AS66" s="220"/>
      <c r="AT66" s="406" t="s">
        <v>792</v>
      </c>
      <c r="AU66" s="406"/>
      <c r="AV66" s="406"/>
      <c r="AW66" s="406"/>
      <c r="AX66" s="406"/>
      <c r="AY66" s="406"/>
      <c r="AZ66" s="220"/>
      <c r="BA66" s="220"/>
      <c r="BB66" s="106">
        <v>6</v>
      </c>
      <c r="BC66" s="106" t="s">
        <v>453</v>
      </c>
      <c r="BD66" s="523">
        <f>Лист1!T70+1.8</f>
        <v>115.8</v>
      </c>
      <c r="BE66" s="523"/>
      <c r="BF66" s="104"/>
      <c r="BG66" s="334" t="s">
        <v>771</v>
      </c>
      <c r="BJ66" s="268">
        <v>64</v>
      </c>
      <c r="BK66" s="268" t="s">
        <v>468</v>
      </c>
      <c r="BL66" s="272">
        <v>269</v>
      </c>
      <c r="BM66" s="281"/>
      <c r="BN66" s="271"/>
      <c r="BO66" s="268">
        <v>64</v>
      </c>
      <c r="BP66" s="268" t="s">
        <v>567</v>
      </c>
      <c r="BQ66" s="268">
        <v>452</v>
      </c>
      <c r="BR66" s="271"/>
      <c r="BS66" s="117"/>
      <c r="BT66" s="268">
        <v>64</v>
      </c>
      <c r="BU66" s="268" t="s">
        <v>124</v>
      </c>
      <c r="BV66" s="272">
        <v>548</v>
      </c>
      <c r="BW66" s="271"/>
      <c r="BX66" s="271"/>
      <c r="BY66" s="117"/>
      <c r="BZ66" s="268">
        <v>6</v>
      </c>
      <c r="CA66" s="268" t="s">
        <v>263</v>
      </c>
      <c r="CB66" s="272">
        <f t="shared" si="51"/>
        <v>3387.26</v>
      </c>
      <c r="CC66" s="272">
        <f t="shared" si="52"/>
        <v>131.80000000000001</v>
      </c>
      <c r="CG66" s="268">
        <f t="shared" ref="CG66:CG105" si="53">BJ67</f>
        <v>65</v>
      </c>
      <c r="CH66" s="268" t="str">
        <f t="shared" ref="CH66:CH72" si="54">BK67</f>
        <v>60х30х3,0</v>
      </c>
      <c r="CI66" s="272">
        <f t="shared" ref="CI66:CI72" si="55">BL67</f>
        <v>287</v>
      </c>
      <c r="CJ66" s="268">
        <v>6</v>
      </c>
      <c r="CK66" s="348"/>
      <c r="CL66" s="268">
        <v>65</v>
      </c>
      <c r="CM66" s="268" t="str">
        <f t="shared" ref="CM66:CM101" si="56">BP67</f>
        <v>60х60х4,0</v>
      </c>
      <c r="CN66" s="268">
        <f t="shared" ref="CN66:CN101" si="57">BQ67</f>
        <v>510</v>
      </c>
      <c r="CO66" s="268">
        <v>6</v>
      </c>
      <c r="CP66" s="452"/>
      <c r="CQ66" s="280">
        <v>65</v>
      </c>
      <c r="CR66" s="279" t="str">
        <f>Лист2!L67</f>
        <v>102 (3,5)</v>
      </c>
      <c r="CS66" s="279">
        <f t="shared" ref="CS66:CS101" si="58">BV67</f>
        <v>636</v>
      </c>
      <c r="CT66" s="289" t="s">
        <v>246</v>
      </c>
      <c r="CU66" s="452"/>
      <c r="CV66" s="268">
        <v>15</v>
      </c>
      <c r="CW66" s="268" t="str">
        <f t="shared" si="45"/>
        <v>Уг. 90 (6,0)</v>
      </c>
      <c r="CX66" s="272">
        <f t="shared" si="46"/>
        <v>631.41399999999999</v>
      </c>
      <c r="CY66" s="272">
        <f t="shared" si="47"/>
        <v>75.8</v>
      </c>
      <c r="CZ66" s="268">
        <v>12</v>
      </c>
      <c r="DA66" s="452"/>
      <c r="DB66" s="254"/>
    </row>
    <row r="67" spans="1:106" ht="19.05" customHeight="1" x14ac:dyDescent="0.45">
      <c r="A67" s="105">
        <f>Лист2!A69</f>
        <v>67</v>
      </c>
      <c r="B67" s="127" t="str">
        <f>Лист2!B69</f>
        <v>60х40х1,5</v>
      </c>
      <c r="C67" s="183">
        <v>2.25</v>
      </c>
      <c r="D67" s="146">
        <f>C67*F44</f>
        <v>197.54999999999998</v>
      </c>
      <c r="E67" s="143"/>
      <c r="F67" s="141"/>
      <c r="G67" s="203">
        <f>Лист2!F69</f>
        <v>67</v>
      </c>
      <c r="H67" s="144" t="str">
        <f>Лист2!G69</f>
        <v>80х80х1,6</v>
      </c>
      <c r="I67" s="183">
        <v>3.9</v>
      </c>
      <c r="J67" s="146">
        <f>I67*F44</f>
        <v>342.41999999999996</v>
      </c>
      <c r="K67" s="105"/>
      <c r="L67" s="118"/>
      <c r="M67" s="132"/>
      <c r="N67" s="144" t="s">
        <v>404</v>
      </c>
      <c r="O67" s="183">
        <v>7.99</v>
      </c>
      <c r="P67" s="186"/>
      <c r="Q67" s="143"/>
      <c r="R67" s="7"/>
      <c r="S67" s="143"/>
      <c r="T67" s="203">
        <f>Лист2!K69</f>
        <v>67</v>
      </c>
      <c r="U67" s="299" t="str">
        <f>Лист2!L69</f>
        <v>108 (2,0)</v>
      </c>
      <c r="V67" s="165">
        <v>5.23</v>
      </c>
      <c r="W67" s="166">
        <f>V67*Y31</f>
        <v>412.12400000000002</v>
      </c>
      <c r="X67" s="2"/>
      <c r="Y67" s="2"/>
      <c r="Z67" s="132"/>
      <c r="AA67" s="144" t="str">
        <f>Лист1!C42</f>
        <v>2,0*1250*2500</v>
      </c>
      <c r="AB67" s="107">
        <f>Коеф!AC67</f>
        <v>48.14</v>
      </c>
      <c r="AC67" s="503"/>
      <c r="AD67" s="183">
        <v>47.97</v>
      </c>
      <c r="AE67" s="109">
        <f t="shared" si="30"/>
        <v>3649.0119999999997</v>
      </c>
      <c r="AF67" s="234">
        <f>Коеф!AG67</f>
        <v>74</v>
      </c>
      <c r="AG67">
        <v>1.8</v>
      </c>
      <c r="AH67" s="349"/>
      <c r="AL67" s="106">
        <v>1</v>
      </c>
      <c r="AM67" s="123" t="s">
        <v>324</v>
      </c>
      <c r="AN67" s="123">
        <v>300</v>
      </c>
      <c r="AO67" s="360" t="s">
        <v>107</v>
      </c>
      <c r="AP67" s="108">
        <f t="shared" si="48"/>
        <v>22440</v>
      </c>
      <c r="AQ67" s="314">
        <f t="shared" si="49"/>
        <v>74.8</v>
      </c>
      <c r="AR67" s="220"/>
      <c r="AS67" s="220"/>
      <c r="AT67" s="106">
        <v>20</v>
      </c>
      <c r="AU67" s="359" t="s">
        <v>786</v>
      </c>
      <c r="AV67" s="359"/>
      <c r="AW67" s="359"/>
      <c r="AX67" s="123" t="s">
        <v>818</v>
      </c>
      <c r="AY67" s="123">
        <v>1185</v>
      </c>
      <c r="AZ67" s="220"/>
      <c r="BA67" s="220"/>
      <c r="BB67" s="106">
        <v>7</v>
      </c>
      <c r="BC67" s="106" t="s">
        <v>496</v>
      </c>
      <c r="BD67" s="523">
        <f>Лист1!T71+1.8</f>
        <v>115.8</v>
      </c>
      <c r="BE67" s="523"/>
      <c r="BF67" s="220"/>
      <c r="BG67" s="334" t="s">
        <v>772</v>
      </c>
      <c r="BJ67" s="268">
        <v>65</v>
      </c>
      <c r="BK67" s="268" t="s">
        <v>46</v>
      </c>
      <c r="BL67" s="272">
        <v>287</v>
      </c>
      <c r="BM67" s="281"/>
      <c r="BN67" s="271"/>
      <c r="BO67" s="268">
        <v>65</v>
      </c>
      <c r="BP67" s="268" t="s">
        <v>180</v>
      </c>
      <c r="BQ67" s="268">
        <v>510</v>
      </c>
      <c r="BR67" s="271"/>
      <c r="BS67" s="117"/>
      <c r="BT67" s="268">
        <v>65</v>
      </c>
      <c r="BU67" s="268" t="s">
        <v>557</v>
      </c>
      <c r="BV67" s="272">
        <v>636</v>
      </c>
      <c r="BW67" s="271"/>
      <c r="BX67" s="271"/>
      <c r="BY67" s="117"/>
      <c r="BZ67" s="268">
        <v>7</v>
      </c>
      <c r="CA67" s="268" t="s">
        <v>419</v>
      </c>
      <c r="CB67" s="272">
        <f t="shared" si="51"/>
        <v>4926.9399999999996</v>
      </c>
      <c r="CC67" s="272">
        <f t="shared" si="52"/>
        <v>134.80000000000001</v>
      </c>
      <c r="CG67" s="268">
        <f t="shared" si="53"/>
        <v>66</v>
      </c>
      <c r="CH67" s="268" t="str">
        <f t="shared" si="54"/>
        <v>60х40х1,4</v>
      </c>
      <c r="CI67" s="272">
        <f t="shared" si="55"/>
        <v>185</v>
      </c>
      <c r="CJ67" s="268">
        <v>6</v>
      </c>
      <c r="CK67" s="348"/>
      <c r="CL67" s="268">
        <v>66</v>
      </c>
      <c r="CM67" s="268" t="str">
        <f t="shared" si="56"/>
        <v>80х80х1,5</v>
      </c>
      <c r="CN67" s="268">
        <f t="shared" si="57"/>
        <v>322</v>
      </c>
      <c r="CO67" s="289" t="s">
        <v>246</v>
      </c>
      <c r="CP67" s="452"/>
      <c r="CQ67" s="280">
        <v>66</v>
      </c>
      <c r="CR67" s="279" t="str">
        <f>Лист2!L68</f>
        <v>102 (4,0)</v>
      </c>
      <c r="CS67" s="279">
        <f t="shared" si="58"/>
        <v>723</v>
      </c>
      <c r="CT67" s="289" t="s">
        <v>246</v>
      </c>
      <c r="CU67" s="452"/>
      <c r="CV67" s="268">
        <v>16</v>
      </c>
      <c r="CW67" s="268" t="str">
        <f t="shared" si="45"/>
        <v>Уг. 90 (7,0)</v>
      </c>
      <c r="CX67" s="272">
        <f t="shared" si="46"/>
        <v>730.71199999999999</v>
      </c>
      <c r="CY67" s="272">
        <f t="shared" si="47"/>
        <v>75.8</v>
      </c>
      <c r="CZ67" s="268">
        <v>12</v>
      </c>
      <c r="DA67" s="452"/>
      <c r="DB67" s="254"/>
    </row>
    <row r="68" spans="1:106" ht="19.05" customHeight="1" x14ac:dyDescent="0.45">
      <c r="A68" s="105">
        <f>Лист2!A70</f>
        <v>68</v>
      </c>
      <c r="B68" s="127" t="str">
        <f>Лист2!B70</f>
        <v>60х40х1,8</v>
      </c>
      <c r="C68" s="183">
        <v>2.68</v>
      </c>
      <c r="D68" s="146">
        <f>C68*F46</f>
        <v>224.584</v>
      </c>
      <c r="E68" s="143"/>
      <c r="F68" s="141"/>
      <c r="G68" s="203">
        <f>Лист2!F70</f>
        <v>68</v>
      </c>
      <c r="H68" s="144" t="str">
        <f>Лист2!G70</f>
        <v>80х80х1,8</v>
      </c>
      <c r="I68" s="183">
        <v>4.38</v>
      </c>
      <c r="J68" s="146">
        <f>I68*F46</f>
        <v>367.04399999999998</v>
      </c>
      <c r="K68" s="143"/>
      <c r="L68" s="143"/>
      <c r="M68" s="132"/>
      <c r="N68" s="144" t="s">
        <v>405</v>
      </c>
      <c r="O68" s="183">
        <v>0.22</v>
      </c>
      <c r="P68" s="186"/>
      <c r="Q68" s="143"/>
      <c r="R68" s="7"/>
      <c r="S68" s="143"/>
      <c r="T68" s="203">
        <f>Лист2!K70</f>
        <v>68</v>
      </c>
      <c r="U68" s="299" t="str">
        <f>Лист2!L70</f>
        <v>108 (2,5)</v>
      </c>
      <c r="V68" s="165">
        <v>6.5</v>
      </c>
      <c r="W68" s="166">
        <f>V68*Y33</f>
        <v>492.7</v>
      </c>
      <c r="X68" s="2"/>
      <c r="Y68" s="2"/>
      <c r="Z68" s="132"/>
      <c r="AA68" s="235" t="str">
        <f>Лист1!C43</f>
        <v>1,4*1250*2500</v>
      </c>
      <c r="AB68" s="107">
        <f>Коеф!AC68</f>
        <v>33.85</v>
      </c>
      <c r="AC68" s="504" t="str">
        <f>Лист1!E43</f>
        <v>г/к</v>
      </c>
      <c r="AD68" s="236"/>
      <c r="AE68" s="109">
        <f t="shared" si="30"/>
        <v>2667.38</v>
      </c>
      <c r="AF68" s="234">
        <f>Коеф!AG68</f>
        <v>77</v>
      </c>
      <c r="AG68">
        <v>1.8</v>
      </c>
      <c r="AH68" s="349"/>
      <c r="AL68" s="106">
        <v>2</v>
      </c>
      <c r="AM68" s="123" t="s">
        <v>325</v>
      </c>
      <c r="AN68" s="106">
        <v>368</v>
      </c>
      <c r="AO68" s="369"/>
      <c r="AP68" s="108">
        <f t="shared" si="48"/>
        <v>27526.399999999998</v>
      </c>
      <c r="AQ68" s="314">
        <f t="shared" si="49"/>
        <v>74.8</v>
      </c>
      <c r="AR68" s="220"/>
      <c r="AS68" s="220"/>
      <c r="AT68" s="106">
        <v>21</v>
      </c>
      <c r="AU68" s="363" t="s">
        <v>785</v>
      </c>
      <c r="AV68" s="364"/>
      <c r="AW68" s="365"/>
      <c r="AX68" s="123" t="s">
        <v>751</v>
      </c>
      <c r="AY68" s="123">
        <v>1585</v>
      </c>
      <c r="AZ68" s="220"/>
      <c r="BA68" s="220"/>
      <c r="BB68" s="106">
        <v>8</v>
      </c>
      <c r="BC68" s="106" t="s">
        <v>495</v>
      </c>
      <c r="BD68" s="523">
        <f>Лист1!T72+1.8</f>
        <v>115.8</v>
      </c>
      <c r="BE68" s="523"/>
      <c r="BF68" s="220"/>
      <c r="BG68" s="334" t="s">
        <v>773</v>
      </c>
      <c r="BJ68" s="268">
        <v>66</v>
      </c>
      <c r="BK68" s="268" t="s">
        <v>578</v>
      </c>
      <c r="BL68" s="272">
        <v>185</v>
      </c>
      <c r="BM68" s="281"/>
      <c r="BN68" s="271"/>
      <c r="BO68" s="268">
        <v>66</v>
      </c>
      <c r="BP68" s="268" t="s">
        <v>440</v>
      </c>
      <c r="BQ68" s="272">
        <v>322</v>
      </c>
      <c r="BR68" s="271"/>
      <c r="BS68" s="117"/>
      <c r="BT68" s="268">
        <v>66</v>
      </c>
      <c r="BU68" s="268" t="s">
        <v>423</v>
      </c>
      <c r="BV68" s="272">
        <v>723</v>
      </c>
      <c r="BW68" s="271"/>
      <c r="BX68" s="271"/>
      <c r="BY68" s="117"/>
      <c r="BZ68" s="268">
        <v>7</v>
      </c>
      <c r="CA68" s="268" t="s">
        <v>565</v>
      </c>
      <c r="CB68" s="272">
        <f t="shared" si="51"/>
        <v>7667.4240000000009</v>
      </c>
      <c r="CC68" s="272">
        <f t="shared" si="52"/>
        <v>134.80000000000001</v>
      </c>
      <c r="CG68" s="268">
        <f t="shared" si="53"/>
        <v>67</v>
      </c>
      <c r="CH68" s="268" t="str">
        <f t="shared" si="54"/>
        <v>60х40х1,5</v>
      </c>
      <c r="CI68" s="272">
        <f t="shared" si="55"/>
        <v>198</v>
      </c>
      <c r="CJ68" s="268">
        <v>6</v>
      </c>
      <c r="CK68" s="348"/>
      <c r="CL68" s="268">
        <v>67</v>
      </c>
      <c r="CM68" s="268" t="str">
        <f t="shared" si="56"/>
        <v>80х80х1,6</v>
      </c>
      <c r="CN68" s="268">
        <f t="shared" si="57"/>
        <v>342</v>
      </c>
      <c r="CO68" s="289" t="s">
        <v>246</v>
      </c>
      <c r="CP68" s="452"/>
      <c r="CQ68" s="268">
        <v>67</v>
      </c>
      <c r="CR68" s="279" t="str">
        <f>Лист2!L69</f>
        <v>108 (2,0)</v>
      </c>
      <c r="CS68" s="279">
        <f t="shared" si="58"/>
        <v>412</v>
      </c>
      <c r="CT68" s="268">
        <v>12</v>
      </c>
      <c r="CU68" s="452"/>
      <c r="CV68" s="268">
        <v>17</v>
      </c>
      <c r="CW68" s="268" t="str">
        <f t="shared" si="45"/>
        <v>Уг. 100 (7,0)</v>
      </c>
      <c r="CX68" s="272">
        <f t="shared" si="46"/>
        <v>817.88199999999995</v>
      </c>
      <c r="CY68" s="272">
        <f t="shared" si="47"/>
        <v>75.8</v>
      </c>
      <c r="CZ68" s="268">
        <v>12</v>
      </c>
      <c r="DA68" s="452"/>
      <c r="DB68" s="254"/>
    </row>
    <row r="69" spans="1:106" ht="19.05" customHeight="1" x14ac:dyDescent="0.45">
      <c r="A69" s="105">
        <f>Лист2!A71</f>
        <v>69</v>
      </c>
      <c r="B69" s="127" t="str">
        <f>Лист2!B71</f>
        <v>60х40х2,0</v>
      </c>
      <c r="C69" s="183">
        <v>2.96</v>
      </c>
      <c r="D69" s="146">
        <f>C69*F47</f>
        <v>233.24799999999999</v>
      </c>
      <c r="E69" s="143"/>
      <c r="F69" s="141"/>
      <c r="G69" s="203">
        <f>Лист2!F71</f>
        <v>69</v>
      </c>
      <c r="H69" s="144" t="str">
        <f>Лист2!G71</f>
        <v>80х80х2,0</v>
      </c>
      <c r="I69" s="183">
        <v>4.8410000000000002</v>
      </c>
      <c r="J69" s="146">
        <f>I69*F47</f>
        <v>381.4708</v>
      </c>
      <c r="K69" s="143"/>
      <c r="L69" s="143"/>
      <c r="M69" s="132"/>
      <c r="N69" s="144" t="s">
        <v>406</v>
      </c>
      <c r="O69" s="183">
        <v>0.62</v>
      </c>
      <c r="P69" s="186"/>
      <c r="Q69" s="143"/>
      <c r="R69" s="7"/>
      <c r="S69" s="143"/>
      <c r="T69" s="203">
        <f>Лист2!K71</f>
        <v>69</v>
      </c>
      <c r="U69" s="299" t="str">
        <f>Лист2!L71</f>
        <v>108 (2,8)</v>
      </c>
      <c r="V69" s="165">
        <v>7.26</v>
      </c>
      <c r="W69" s="166">
        <f>V69*Y34</f>
        <v>543.048</v>
      </c>
      <c r="X69" s="2"/>
      <c r="Y69" s="2"/>
      <c r="Z69" s="132"/>
      <c r="AA69" s="235" t="str">
        <f>Лист1!C44</f>
        <v>1,5*1250*2500</v>
      </c>
      <c r="AB69" s="107">
        <f>Коеф!AC69</f>
        <v>39.58</v>
      </c>
      <c r="AC69" s="505"/>
      <c r="AD69" s="236"/>
      <c r="AE69" s="109">
        <f t="shared" si="30"/>
        <v>3118.9039999999995</v>
      </c>
      <c r="AF69" s="234">
        <f>Коеф!AG69</f>
        <v>77</v>
      </c>
      <c r="AG69">
        <v>1.8</v>
      </c>
      <c r="AH69" s="349"/>
      <c r="AL69" s="106">
        <v>3</v>
      </c>
      <c r="AM69" s="123" t="s">
        <v>326</v>
      </c>
      <c r="AN69" s="106">
        <v>436</v>
      </c>
      <c r="AO69" s="369"/>
      <c r="AP69" s="108">
        <f t="shared" si="48"/>
        <v>32612.799999999999</v>
      </c>
      <c r="AQ69" s="314">
        <f t="shared" si="49"/>
        <v>74.8</v>
      </c>
      <c r="AR69" s="220"/>
      <c r="AS69" s="220"/>
      <c r="AT69" s="106">
        <v>22</v>
      </c>
      <c r="AU69" s="363" t="s">
        <v>787</v>
      </c>
      <c r="AV69" s="364"/>
      <c r="AW69" s="365"/>
      <c r="AX69" s="123" t="s">
        <v>752</v>
      </c>
      <c r="AY69" s="123">
        <v>1915</v>
      </c>
      <c r="AZ69" s="244"/>
      <c r="BA69" s="220"/>
      <c r="BB69" s="106">
        <v>9</v>
      </c>
      <c r="BC69" s="106" t="s">
        <v>658</v>
      </c>
      <c r="BD69" s="523">
        <f>Лист1!T73+1.8</f>
        <v>115.8</v>
      </c>
      <c r="BE69" s="523"/>
      <c r="BF69" s="220"/>
      <c r="BG69" s="334" t="s">
        <v>774</v>
      </c>
      <c r="BJ69" s="268">
        <v>67</v>
      </c>
      <c r="BK69" s="268" t="s">
        <v>47</v>
      </c>
      <c r="BL69" s="272">
        <v>198</v>
      </c>
      <c r="BM69" s="281"/>
      <c r="BN69" s="271"/>
      <c r="BO69" s="268">
        <v>67</v>
      </c>
      <c r="BP69" s="268" t="s">
        <v>541</v>
      </c>
      <c r="BQ69" s="272">
        <v>342</v>
      </c>
      <c r="BR69" s="271"/>
      <c r="BS69" s="117"/>
      <c r="BT69" s="268">
        <v>67</v>
      </c>
      <c r="BU69" s="268" t="s">
        <v>421</v>
      </c>
      <c r="BV69" s="272">
        <v>412</v>
      </c>
      <c r="BW69" s="271"/>
      <c r="BX69" s="271"/>
      <c r="BY69" s="117"/>
      <c r="BZ69" s="435" t="s">
        <v>695</v>
      </c>
      <c r="CA69" s="436"/>
      <c r="CB69" s="436"/>
      <c r="CC69" s="437"/>
      <c r="CG69" s="268">
        <f t="shared" si="53"/>
        <v>68</v>
      </c>
      <c r="CH69" s="268" t="str">
        <f t="shared" si="54"/>
        <v>60х40х1,8</v>
      </c>
      <c r="CI69" s="272">
        <f t="shared" si="55"/>
        <v>225</v>
      </c>
      <c r="CJ69" s="268">
        <v>6</v>
      </c>
      <c r="CK69" s="348"/>
      <c r="CL69" s="268">
        <v>68</v>
      </c>
      <c r="CM69" s="268" t="str">
        <f t="shared" si="56"/>
        <v>80х80х1,8</v>
      </c>
      <c r="CN69" s="268">
        <f t="shared" si="57"/>
        <v>367</v>
      </c>
      <c r="CO69" s="289" t="s">
        <v>246</v>
      </c>
      <c r="CP69" s="452"/>
      <c r="CQ69" s="280">
        <v>68</v>
      </c>
      <c r="CR69" s="279" t="str">
        <f>Лист2!L70</f>
        <v>108 (2,5)</v>
      </c>
      <c r="CS69" s="279">
        <f t="shared" si="58"/>
        <v>493</v>
      </c>
      <c r="CT69" s="268">
        <v>12</v>
      </c>
      <c r="CU69" s="452"/>
      <c r="CV69" s="268">
        <v>18</v>
      </c>
      <c r="CW69" s="268" t="str">
        <f t="shared" si="45"/>
        <v>Уг. 100 (8,0)</v>
      </c>
      <c r="CX69" s="272">
        <f t="shared" si="46"/>
        <v>928.55</v>
      </c>
      <c r="CY69" s="272">
        <f t="shared" si="47"/>
        <v>75.8</v>
      </c>
      <c r="CZ69" s="268">
        <v>12</v>
      </c>
      <c r="DA69" s="452"/>
      <c r="DB69" s="254"/>
    </row>
    <row r="70" spans="1:106" ht="19.05" customHeight="1" x14ac:dyDescent="0.45">
      <c r="A70" s="105">
        <f>Лист2!A72</f>
        <v>70</v>
      </c>
      <c r="B70" s="127" t="str">
        <f>Лист2!B72</f>
        <v>60х40х2,2</v>
      </c>
      <c r="C70" s="183">
        <v>3.24</v>
      </c>
      <c r="D70" s="146">
        <f>C70*F47</f>
        <v>255.31200000000001</v>
      </c>
      <c r="E70" s="143"/>
      <c r="F70" s="141"/>
      <c r="G70" s="203">
        <f>Лист2!F72</f>
        <v>70</v>
      </c>
      <c r="H70" s="154" t="str">
        <f>Лист2!G72</f>
        <v>80х80х2,5</v>
      </c>
      <c r="I70" s="345">
        <v>6</v>
      </c>
      <c r="J70" s="344">
        <f>I70*F84</f>
        <v>454.79999999999995</v>
      </c>
      <c r="K70" s="143"/>
      <c r="L70" s="143"/>
      <c r="M70" s="132"/>
      <c r="N70" s="144" t="s">
        <v>407</v>
      </c>
      <c r="O70" s="183">
        <v>0.89</v>
      </c>
      <c r="P70" s="186"/>
      <c r="Q70" s="143"/>
      <c r="R70" s="7"/>
      <c r="S70" s="143"/>
      <c r="T70" s="203">
        <f>Лист2!K72</f>
        <v>70</v>
      </c>
      <c r="U70" s="299" t="str">
        <f>Лист2!L72</f>
        <v>108 (3,0)</v>
      </c>
      <c r="V70" s="165">
        <v>7.77</v>
      </c>
      <c r="W70" s="166">
        <f>V70*Y35</f>
        <v>581.19599999999991</v>
      </c>
      <c r="X70" s="2"/>
      <c r="Y70" s="2"/>
      <c r="Z70" s="132"/>
      <c r="AA70" s="235" t="str">
        <f>Лист1!C45</f>
        <v>1,6*1250*2500</v>
      </c>
      <c r="AB70" s="107">
        <f>Коеф!AC70</f>
        <v>40.4</v>
      </c>
      <c r="AC70" s="505"/>
      <c r="AD70" s="236"/>
      <c r="AE70" s="109">
        <f t="shared" si="30"/>
        <v>2981.52</v>
      </c>
      <c r="AF70" s="234">
        <f>Коеф!AG70</f>
        <v>72</v>
      </c>
      <c r="AG70">
        <v>1.8</v>
      </c>
      <c r="AH70" s="349"/>
      <c r="AL70" s="106">
        <v>4</v>
      </c>
      <c r="AM70" s="123" t="s">
        <v>327</v>
      </c>
      <c r="AN70" s="106">
        <v>573</v>
      </c>
      <c r="AO70" s="369"/>
      <c r="AP70" s="108">
        <f t="shared" si="48"/>
        <v>42860.4</v>
      </c>
      <c r="AQ70" s="314">
        <f t="shared" si="49"/>
        <v>74.8</v>
      </c>
      <c r="AR70" s="220"/>
      <c r="AS70" s="220"/>
      <c r="AT70" s="106">
        <v>23</v>
      </c>
      <c r="AU70" s="363" t="s">
        <v>788</v>
      </c>
      <c r="AV70" s="364"/>
      <c r="AW70" s="365"/>
      <c r="AX70" s="123" t="s">
        <v>753</v>
      </c>
      <c r="AY70" s="123">
        <v>2245</v>
      </c>
      <c r="AZ70" s="220"/>
      <c r="BA70" s="220"/>
      <c r="BB70" s="106">
        <v>10</v>
      </c>
      <c r="BC70" s="106" t="s">
        <v>659</v>
      </c>
      <c r="BD70" s="523">
        <f>Лист1!T74+1.8</f>
        <v>115.8</v>
      </c>
      <c r="BE70" s="523"/>
      <c r="BF70" s="220"/>
      <c r="BG70" s="334" t="s">
        <v>775</v>
      </c>
      <c r="BJ70" s="268">
        <v>68</v>
      </c>
      <c r="BK70" s="268" t="s">
        <v>48</v>
      </c>
      <c r="BL70" s="272">
        <v>225</v>
      </c>
      <c r="BM70" s="281"/>
      <c r="BN70" s="271"/>
      <c r="BO70" s="268">
        <v>68</v>
      </c>
      <c r="BP70" s="268" t="s">
        <v>137</v>
      </c>
      <c r="BQ70" s="272">
        <v>367</v>
      </c>
      <c r="BR70" s="271"/>
      <c r="BS70" s="117"/>
      <c r="BT70" s="268">
        <v>68</v>
      </c>
      <c r="BU70" s="268" t="s">
        <v>12</v>
      </c>
      <c r="BV70" s="272">
        <v>493</v>
      </c>
      <c r="BW70" s="271"/>
      <c r="BX70" s="271"/>
      <c r="BY70" s="117"/>
      <c r="BZ70" s="438"/>
      <c r="CA70" s="439"/>
      <c r="CB70" s="439"/>
      <c r="CC70" s="440"/>
      <c r="CG70" s="268">
        <f t="shared" si="53"/>
        <v>69</v>
      </c>
      <c r="CH70" s="268" t="str">
        <f t="shared" si="54"/>
        <v>60х40х2,0</v>
      </c>
      <c r="CI70" s="272">
        <f t="shared" si="55"/>
        <v>233</v>
      </c>
      <c r="CJ70" s="268">
        <v>6</v>
      </c>
      <c r="CK70" s="348"/>
      <c r="CL70" s="268">
        <v>69</v>
      </c>
      <c r="CM70" s="268" t="str">
        <f t="shared" si="56"/>
        <v>80х80х2,0</v>
      </c>
      <c r="CN70" s="268">
        <f t="shared" si="57"/>
        <v>381</v>
      </c>
      <c r="CO70" s="289" t="s">
        <v>246</v>
      </c>
      <c r="CP70" s="452"/>
      <c r="CQ70" s="268">
        <v>69</v>
      </c>
      <c r="CR70" s="279" t="str">
        <f>Лист2!L71</f>
        <v>108 (2,8)</v>
      </c>
      <c r="CS70" s="279">
        <f t="shared" si="58"/>
        <v>543</v>
      </c>
      <c r="CT70" s="268">
        <v>12</v>
      </c>
      <c r="CU70" s="452"/>
      <c r="CV70" s="268">
        <v>19</v>
      </c>
      <c r="CW70" s="268" t="str">
        <f t="shared" si="45"/>
        <v>Уг. 100 (10,0)</v>
      </c>
      <c r="CX70" s="272">
        <f t="shared" si="46"/>
        <v>1144.58</v>
      </c>
      <c r="CY70" s="272">
        <f t="shared" si="47"/>
        <v>75.8</v>
      </c>
      <c r="CZ70" s="268">
        <v>12</v>
      </c>
      <c r="DA70" s="452"/>
      <c r="DB70" s="254"/>
    </row>
    <row r="71" spans="1:106" ht="19.05" customHeight="1" x14ac:dyDescent="0.45">
      <c r="A71" s="105">
        <f>Лист2!A73</f>
        <v>71</v>
      </c>
      <c r="B71" s="127" t="str">
        <f>Лист2!B73</f>
        <v>60х40х2,5</v>
      </c>
      <c r="C71" s="183">
        <v>3.6440000000000001</v>
      </c>
      <c r="D71" s="146">
        <f>C71*F48</f>
        <v>276.21519999999998</v>
      </c>
      <c r="E71" s="143"/>
      <c r="F71" s="141"/>
      <c r="G71" s="203">
        <f>Лист2!F73</f>
        <v>71</v>
      </c>
      <c r="H71" s="154" t="str">
        <f>Лист2!G73</f>
        <v>80х80х2,8</v>
      </c>
      <c r="I71" s="345">
        <v>6.6820000000000004</v>
      </c>
      <c r="J71" s="344">
        <f>I71*F85</f>
        <v>499.81360000000001</v>
      </c>
      <c r="K71" s="143"/>
      <c r="L71" s="143"/>
      <c r="M71" s="132"/>
      <c r="N71" s="144" t="s">
        <v>408</v>
      </c>
      <c r="O71" s="183">
        <v>1.21</v>
      </c>
      <c r="P71" s="186"/>
      <c r="Q71" s="143"/>
      <c r="R71" s="7"/>
      <c r="S71" s="143"/>
      <c r="T71" s="203">
        <f>Лист2!K73</f>
        <v>71</v>
      </c>
      <c r="U71" s="299" t="str">
        <f>Лист2!L73</f>
        <v>108 (3,5)</v>
      </c>
      <c r="V71" s="165">
        <v>9.02</v>
      </c>
      <c r="W71" s="166">
        <f>V71*Y36</f>
        <v>674.69599999999991</v>
      </c>
      <c r="X71" s="2"/>
      <c r="Y71" s="2"/>
      <c r="Z71" s="132"/>
      <c r="AA71" s="235" t="str">
        <f>Лист1!C46</f>
        <v>1,8*1250*2500</v>
      </c>
      <c r="AB71" s="107">
        <f>Коеф!AC71</f>
        <v>46.91</v>
      </c>
      <c r="AC71" s="505"/>
      <c r="AD71" s="236"/>
      <c r="AE71" s="109">
        <f t="shared" si="30"/>
        <v>3461.9579999999996</v>
      </c>
      <c r="AF71" s="234">
        <f>Коеф!AG71</f>
        <v>72</v>
      </c>
      <c r="AG71">
        <v>1.8</v>
      </c>
      <c r="AH71" s="349"/>
      <c r="AL71" s="106">
        <v>5</v>
      </c>
      <c r="AM71" s="123" t="s">
        <v>328</v>
      </c>
      <c r="AN71" s="108">
        <v>715</v>
      </c>
      <c r="AO71" s="369"/>
      <c r="AP71" s="108">
        <f t="shared" si="48"/>
        <v>53482</v>
      </c>
      <c r="AQ71" s="314">
        <f t="shared" si="49"/>
        <v>74.8</v>
      </c>
      <c r="AR71" s="220"/>
      <c r="AS71" s="220"/>
      <c r="AT71" s="106">
        <v>24</v>
      </c>
      <c r="AU71" s="363" t="s">
        <v>789</v>
      </c>
      <c r="AV71" s="364"/>
      <c r="AW71" s="365"/>
      <c r="AX71" s="123" t="s">
        <v>754</v>
      </c>
      <c r="AY71" s="123">
        <v>2615</v>
      </c>
      <c r="AZ71" s="220"/>
      <c r="BA71" s="267"/>
      <c r="BB71" s="106">
        <v>11</v>
      </c>
      <c r="BC71" s="122" t="s">
        <v>660</v>
      </c>
      <c r="BD71" s="523">
        <f>Лист1!T75+1.8</f>
        <v>115.8</v>
      </c>
      <c r="BE71" s="523"/>
      <c r="BF71" s="220"/>
      <c r="BG71" s="334" t="s">
        <v>776</v>
      </c>
      <c r="BJ71" s="268">
        <v>69</v>
      </c>
      <c r="BK71" s="268" t="s">
        <v>49</v>
      </c>
      <c r="BL71" s="272">
        <v>233</v>
      </c>
      <c r="BM71" s="281"/>
      <c r="BN71" s="271"/>
      <c r="BO71" s="268">
        <v>69</v>
      </c>
      <c r="BP71" s="268" t="s">
        <v>99</v>
      </c>
      <c r="BQ71" s="272">
        <v>381</v>
      </c>
      <c r="BR71" s="271"/>
      <c r="BS71" s="117"/>
      <c r="BT71" s="268">
        <v>69</v>
      </c>
      <c r="BU71" s="268" t="s">
        <v>500</v>
      </c>
      <c r="BV71" s="272">
        <v>543</v>
      </c>
      <c r="BW71" s="271"/>
      <c r="BX71" s="271"/>
      <c r="BY71" s="117"/>
      <c r="BZ71" s="431" t="s">
        <v>0</v>
      </c>
      <c r="CA71" s="431" t="s">
        <v>108</v>
      </c>
      <c r="CB71" s="268" t="s">
        <v>118</v>
      </c>
      <c r="CC71" s="268" t="s">
        <v>118</v>
      </c>
      <c r="CG71" s="268">
        <f t="shared" si="53"/>
        <v>70</v>
      </c>
      <c r="CH71" s="268" t="str">
        <f t="shared" si="54"/>
        <v>60х40х2,2</v>
      </c>
      <c r="CI71" s="272">
        <f t="shared" si="55"/>
        <v>255</v>
      </c>
      <c r="CJ71" s="268">
        <v>6</v>
      </c>
      <c r="CK71" s="348"/>
      <c r="CL71" s="268">
        <v>70</v>
      </c>
      <c r="CM71" s="268" t="str">
        <f t="shared" si="56"/>
        <v>80х80х2,5</v>
      </c>
      <c r="CN71" s="268">
        <f t="shared" si="57"/>
        <v>455</v>
      </c>
      <c r="CO71" s="268">
        <v>12</v>
      </c>
      <c r="CP71" s="452"/>
      <c r="CQ71" s="280">
        <v>70</v>
      </c>
      <c r="CR71" s="279" t="str">
        <f>Лист2!L72</f>
        <v>108 (3,0)</v>
      </c>
      <c r="CS71" s="279">
        <f t="shared" si="58"/>
        <v>581</v>
      </c>
      <c r="CT71" s="268">
        <v>12</v>
      </c>
      <c r="CU71" s="452"/>
      <c r="CV71" s="268">
        <v>20</v>
      </c>
      <c r="CW71" s="268" t="str">
        <f t="shared" si="45"/>
        <v>Уг. 100 (12,0)</v>
      </c>
      <c r="CX71" s="272">
        <f t="shared" si="46"/>
        <v>1356.82</v>
      </c>
      <c r="CY71" s="272">
        <f t="shared" si="47"/>
        <v>75.8</v>
      </c>
      <c r="CZ71" s="268">
        <v>12</v>
      </c>
      <c r="DA71" s="452"/>
      <c r="DB71" s="254"/>
    </row>
    <row r="72" spans="1:106" ht="19.05" customHeight="1" x14ac:dyDescent="0.45">
      <c r="A72" s="105">
        <f>Лист2!A74</f>
        <v>72</v>
      </c>
      <c r="B72" s="127" t="str">
        <f>Лист2!B74</f>
        <v>60х40х2,8</v>
      </c>
      <c r="C72" s="183">
        <v>4.0439999999999996</v>
      </c>
      <c r="D72" s="146">
        <f>C72*F49</f>
        <v>302.49119999999994</v>
      </c>
      <c r="E72" s="143"/>
      <c r="F72" s="141"/>
      <c r="G72" s="203">
        <f>Лист2!F74</f>
        <v>72</v>
      </c>
      <c r="H72" s="154" t="str">
        <f>Лист2!G74</f>
        <v>80х80х3,0</v>
      </c>
      <c r="I72" s="345">
        <v>7.13</v>
      </c>
      <c r="J72" s="344">
        <f>I72*F86</f>
        <v>533.32399999999996</v>
      </c>
      <c r="K72" s="143"/>
      <c r="L72" s="143"/>
      <c r="M72" s="132"/>
      <c r="N72" s="144" t="s">
        <v>409</v>
      </c>
      <c r="O72" s="183">
        <v>1.58</v>
      </c>
      <c r="P72" s="186"/>
      <c r="Q72" s="143"/>
      <c r="R72" s="7"/>
      <c r="S72" s="143"/>
      <c r="T72" s="203">
        <f>Лист2!K74</f>
        <v>72</v>
      </c>
      <c r="U72" s="299" t="str">
        <f>Лист2!L74</f>
        <v>108 (4,0)</v>
      </c>
      <c r="V72" s="165">
        <v>10.26</v>
      </c>
      <c r="W72" s="166">
        <f>V72*Y37</f>
        <v>767.44799999999998</v>
      </c>
      <c r="X72" s="2"/>
      <c r="Y72" s="2"/>
      <c r="Z72" s="132"/>
      <c r="AA72" s="235" t="str">
        <f>Лист1!C47</f>
        <v>2,0*1250*2500</v>
      </c>
      <c r="AB72" s="107">
        <f>Коеф!AC72</f>
        <v>49.33</v>
      </c>
      <c r="AC72" s="505"/>
      <c r="AD72" s="236"/>
      <c r="AE72" s="109">
        <f t="shared" si="30"/>
        <v>3640.5539999999996</v>
      </c>
      <c r="AF72" s="234">
        <f>Коеф!AG72</f>
        <v>72</v>
      </c>
      <c r="AG72">
        <v>1.8</v>
      </c>
      <c r="AH72" s="349"/>
      <c r="AL72" s="106">
        <v>6</v>
      </c>
      <c r="AM72" s="123" t="s">
        <v>329</v>
      </c>
      <c r="AN72" s="108">
        <v>850</v>
      </c>
      <c r="AO72" s="369"/>
      <c r="AP72" s="108">
        <f t="shared" si="48"/>
        <v>65280</v>
      </c>
      <c r="AQ72" s="314">
        <f t="shared" si="49"/>
        <v>76.8</v>
      </c>
      <c r="AR72" s="220"/>
      <c r="AS72" s="220"/>
      <c r="AT72" s="106">
        <v>25</v>
      </c>
      <c r="AU72" s="363" t="s">
        <v>816</v>
      </c>
      <c r="AV72" s="364"/>
      <c r="AW72" s="365"/>
      <c r="AX72" s="123" t="s">
        <v>817</v>
      </c>
      <c r="AY72" s="123">
        <v>4600</v>
      </c>
      <c r="AZ72" s="220"/>
      <c r="BA72" s="220"/>
      <c r="BB72" s="384" t="s">
        <v>696</v>
      </c>
      <c r="BC72" s="384"/>
      <c r="BD72" s="384"/>
      <c r="BE72" s="384"/>
      <c r="BF72" s="220"/>
      <c r="BG72" s="334" t="s">
        <v>764</v>
      </c>
      <c r="BJ72" s="268">
        <v>70</v>
      </c>
      <c r="BK72" s="268" t="s">
        <v>857</v>
      </c>
      <c r="BL72" s="272">
        <v>255</v>
      </c>
      <c r="BM72" s="281"/>
      <c r="BN72" s="271"/>
      <c r="BO72" s="268">
        <v>70</v>
      </c>
      <c r="BP72" s="268" t="s">
        <v>100</v>
      </c>
      <c r="BQ72" s="272">
        <v>455</v>
      </c>
      <c r="BR72" s="271"/>
      <c r="BS72" s="117"/>
      <c r="BT72" s="268">
        <v>70</v>
      </c>
      <c r="BU72" s="268" t="s">
        <v>13</v>
      </c>
      <c r="BV72" s="272">
        <v>581</v>
      </c>
      <c r="BW72" s="271"/>
      <c r="BX72" s="271"/>
      <c r="BY72" s="103"/>
      <c r="BZ72" s="432"/>
      <c r="CA72" s="432"/>
      <c r="CB72" s="268" t="s">
        <v>119</v>
      </c>
      <c r="CC72" s="268" t="s">
        <v>222</v>
      </c>
      <c r="CG72" s="268">
        <f t="shared" si="53"/>
        <v>71</v>
      </c>
      <c r="CH72" s="268" t="str">
        <f t="shared" si="54"/>
        <v>60х40х2,5</v>
      </c>
      <c r="CI72" s="272">
        <f t="shared" si="55"/>
        <v>276</v>
      </c>
      <c r="CJ72" s="268">
        <v>6</v>
      </c>
      <c r="CK72" s="348"/>
      <c r="CL72" s="268">
        <v>71</v>
      </c>
      <c r="CM72" s="268" t="str">
        <f t="shared" si="56"/>
        <v>80х80х2,8</v>
      </c>
      <c r="CN72" s="268">
        <f t="shared" si="57"/>
        <v>500</v>
      </c>
      <c r="CO72" s="268">
        <v>12</v>
      </c>
      <c r="CP72" s="452"/>
      <c r="CQ72" s="280">
        <v>71</v>
      </c>
      <c r="CR72" s="279" t="str">
        <f>Лист2!L73</f>
        <v>108 (3,5)</v>
      </c>
      <c r="CS72" s="279">
        <f t="shared" si="58"/>
        <v>675</v>
      </c>
      <c r="CT72" s="268">
        <v>12</v>
      </c>
      <c r="CU72" s="452"/>
      <c r="CV72" s="268">
        <v>21</v>
      </c>
      <c r="CW72" s="268" t="str">
        <f t="shared" si="45"/>
        <v>Уг. 125 (8,0)</v>
      </c>
      <c r="CX72" s="272">
        <f t="shared" si="46"/>
        <v>1182.48</v>
      </c>
      <c r="CY72" s="272">
        <f t="shared" si="47"/>
        <v>75.8</v>
      </c>
      <c r="CZ72" s="268">
        <v>12</v>
      </c>
      <c r="DA72" s="452"/>
      <c r="DB72" s="254"/>
    </row>
    <row r="73" spans="1:106" ht="19.05" customHeight="1" x14ac:dyDescent="0.45">
      <c r="A73" s="105">
        <f>Лист2!A75</f>
        <v>73</v>
      </c>
      <c r="B73" s="127" t="str">
        <f>Лист2!B75</f>
        <v>60х40х3,0</v>
      </c>
      <c r="C73" s="183">
        <v>4.3099999999999996</v>
      </c>
      <c r="D73" s="146">
        <f>C73*F50</f>
        <v>322.38799999999998</v>
      </c>
      <c r="E73" s="143"/>
      <c r="F73" s="141"/>
      <c r="G73" s="203">
        <f>Лист2!F75</f>
        <v>73</v>
      </c>
      <c r="H73" s="154" t="str">
        <f>Лист2!G75</f>
        <v>80х80х3,5</v>
      </c>
      <c r="I73" s="345">
        <v>8.2420000000000009</v>
      </c>
      <c r="J73" s="344">
        <f>I73*F86</f>
        <v>616.50160000000005</v>
      </c>
      <c r="K73" s="143"/>
      <c r="L73" s="143"/>
      <c r="M73" s="132"/>
      <c r="N73" s="144" t="s">
        <v>410</v>
      </c>
      <c r="O73" s="183">
        <v>2</v>
      </c>
      <c r="P73" s="186"/>
      <c r="Q73" s="143"/>
      <c r="R73" s="7"/>
      <c r="S73" s="143"/>
      <c r="T73" s="203">
        <f>Лист2!K75</f>
        <v>73</v>
      </c>
      <c r="U73" s="299" t="str">
        <f>Лист2!L75</f>
        <v>114 (2,5)</v>
      </c>
      <c r="V73" s="165">
        <v>6.87</v>
      </c>
      <c r="W73" s="324">
        <f>V73*Y33</f>
        <v>520.74599999999998</v>
      </c>
      <c r="X73" s="105"/>
      <c r="Y73" s="105"/>
      <c r="Z73" s="132"/>
      <c r="AA73" s="235" t="str">
        <f>Лист1!C48</f>
        <v>2,5*1250*2500</v>
      </c>
      <c r="AB73" s="107">
        <f>Коеф!AC73</f>
        <v>61.9</v>
      </c>
      <c r="AC73" s="505"/>
      <c r="AD73" s="236"/>
      <c r="AE73" s="109">
        <f t="shared" si="30"/>
        <v>4568.2199999999993</v>
      </c>
      <c r="AF73" s="234">
        <f>Коеф!AG73</f>
        <v>72</v>
      </c>
      <c r="AG73">
        <v>1.8</v>
      </c>
      <c r="AH73" s="349"/>
      <c r="AL73" s="106">
        <v>7</v>
      </c>
      <c r="AM73" s="123" t="s">
        <v>330</v>
      </c>
      <c r="AN73" s="106">
        <v>1014</v>
      </c>
      <c r="AO73" s="369"/>
      <c r="AP73" s="108">
        <f t="shared" si="48"/>
        <v>77875.199999999997</v>
      </c>
      <c r="AQ73" s="314">
        <f t="shared" si="49"/>
        <v>76.8</v>
      </c>
      <c r="AR73" s="220"/>
      <c r="AS73" s="220"/>
      <c r="AT73" s="406" t="s">
        <v>824</v>
      </c>
      <c r="AU73" s="406"/>
      <c r="AV73" s="406"/>
      <c r="AW73" s="406"/>
      <c r="AX73" s="406"/>
      <c r="AY73" s="406"/>
      <c r="AZ73" s="220"/>
      <c r="BA73" s="103"/>
      <c r="BB73" s="384"/>
      <c r="BC73" s="384"/>
      <c r="BD73" s="384"/>
      <c r="BE73" s="384"/>
      <c r="BF73" s="241"/>
      <c r="BG73" s="334" t="s">
        <v>763</v>
      </c>
      <c r="BJ73" s="268">
        <v>71</v>
      </c>
      <c r="BK73" s="268" t="s">
        <v>50</v>
      </c>
      <c r="BL73" s="272">
        <v>276</v>
      </c>
      <c r="BM73" s="281"/>
      <c r="BN73" s="271"/>
      <c r="BO73" s="268">
        <v>71</v>
      </c>
      <c r="BP73" s="268" t="s">
        <v>542</v>
      </c>
      <c r="BQ73" s="272">
        <v>500</v>
      </c>
      <c r="BR73" s="271"/>
      <c r="BS73" s="117"/>
      <c r="BT73" s="268">
        <v>71</v>
      </c>
      <c r="BU73" s="268" t="s">
        <v>14</v>
      </c>
      <c r="BV73" s="272">
        <v>675</v>
      </c>
      <c r="BW73" s="271"/>
      <c r="BX73" s="271"/>
      <c r="BY73" s="103"/>
      <c r="BZ73" s="268">
        <v>1</v>
      </c>
      <c r="CA73" s="268" t="s">
        <v>556</v>
      </c>
      <c r="CB73" s="272">
        <f t="shared" ref="CB73:CB84" si="59">Q1</f>
        <v>464.92</v>
      </c>
      <c r="CC73" s="272">
        <f t="shared" ref="CC73:CC84" si="60">P1</f>
        <v>78.8</v>
      </c>
      <c r="CG73" s="268">
        <f t="shared" si="53"/>
        <v>72</v>
      </c>
      <c r="CH73" s="268" t="str">
        <f t="shared" ref="CH73:CH105" si="61">BK74</f>
        <v>60х40х2,8</v>
      </c>
      <c r="CI73" s="272">
        <f t="shared" ref="CI73:CI105" si="62">BL74</f>
        <v>303</v>
      </c>
      <c r="CJ73" s="268">
        <v>6</v>
      </c>
      <c r="CK73" s="348"/>
      <c r="CL73" s="268">
        <v>72</v>
      </c>
      <c r="CM73" s="268" t="str">
        <f t="shared" si="56"/>
        <v>80х80х3,0</v>
      </c>
      <c r="CN73" s="268">
        <f t="shared" si="57"/>
        <v>533</v>
      </c>
      <c r="CO73" s="268">
        <v>12</v>
      </c>
      <c r="CP73" s="452"/>
      <c r="CQ73" s="268">
        <v>72</v>
      </c>
      <c r="CR73" s="279" t="str">
        <f>Лист2!L74</f>
        <v>108 (4,0)</v>
      </c>
      <c r="CS73" s="279">
        <f t="shared" si="58"/>
        <v>767</v>
      </c>
      <c r="CT73" s="268">
        <v>12</v>
      </c>
      <c r="CU73" s="452"/>
      <c r="CV73" s="268">
        <v>22</v>
      </c>
      <c r="CW73" s="268" t="str">
        <f t="shared" si="45"/>
        <v>Уг. 125 (10,0)</v>
      </c>
      <c r="CX73" s="272">
        <f t="shared" si="46"/>
        <v>1447.78</v>
      </c>
      <c r="CY73" s="272">
        <f t="shared" si="47"/>
        <v>75.8</v>
      </c>
      <c r="CZ73" s="268">
        <v>12</v>
      </c>
      <c r="DA73" s="452"/>
      <c r="DB73" s="254"/>
    </row>
    <row r="74" spans="1:106" ht="19.05" customHeight="1" x14ac:dyDescent="0.45">
      <c r="A74" s="105">
        <f>Лист2!A76</f>
        <v>74</v>
      </c>
      <c r="B74" s="127" t="str">
        <f>Лист2!B76</f>
        <v>60х40х3,5</v>
      </c>
      <c r="C74" s="183">
        <v>4.9400000000000004</v>
      </c>
      <c r="D74" s="146">
        <f>C74*F50</f>
        <v>369.512</v>
      </c>
      <c r="E74" s="143"/>
      <c r="F74" s="141"/>
      <c r="G74" s="203">
        <f>Лист2!F76</f>
        <v>74</v>
      </c>
      <c r="H74" s="154" t="str">
        <f>Лист2!G76</f>
        <v>80х80х4,0</v>
      </c>
      <c r="I74" s="345">
        <v>9.2189999999999994</v>
      </c>
      <c r="J74" s="344">
        <f>I74*F87</f>
        <v>689.58119999999997</v>
      </c>
      <c r="K74" s="143"/>
      <c r="L74" s="143"/>
      <c r="M74" s="132"/>
      <c r="N74" s="144" t="s">
        <v>411</v>
      </c>
      <c r="O74" s="183">
        <v>2.4700000000000002</v>
      </c>
      <c r="P74" s="186"/>
      <c r="Q74" s="143"/>
      <c r="R74" s="7"/>
      <c r="S74" s="143"/>
      <c r="T74" s="203">
        <f>Лист2!K76</f>
        <v>74</v>
      </c>
      <c r="U74" s="299" t="str">
        <f>Лист2!L76</f>
        <v>114 (3,0)</v>
      </c>
      <c r="V74" s="165">
        <v>8.2100000000000009</v>
      </c>
      <c r="W74" s="166">
        <f>V74*Y35</f>
        <v>614.10800000000006</v>
      </c>
      <c r="X74" s="105"/>
      <c r="Y74" s="105"/>
      <c r="Z74" s="132"/>
      <c r="AA74" s="235" t="str">
        <f>Лист1!C49</f>
        <v>2,8*1250*2500</v>
      </c>
      <c r="AB74" s="107">
        <f>Коеф!AC74</f>
        <v>69.430000000000007</v>
      </c>
      <c r="AC74" s="505"/>
      <c r="AD74" s="236"/>
      <c r="AE74" s="109">
        <f t="shared" si="30"/>
        <v>5123.9340000000002</v>
      </c>
      <c r="AF74" s="234">
        <f>Коеф!AG74</f>
        <v>72</v>
      </c>
      <c r="AG74">
        <v>1.8</v>
      </c>
      <c r="AH74" s="349"/>
      <c r="AL74" s="106">
        <v>8</v>
      </c>
      <c r="AM74" s="123" t="s">
        <v>331</v>
      </c>
      <c r="AN74" s="106">
        <v>1157</v>
      </c>
      <c r="AO74" s="369"/>
      <c r="AP74" s="108">
        <f t="shared" si="48"/>
        <v>88857.599999999991</v>
      </c>
      <c r="AQ74" s="314">
        <f t="shared" si="49"/>
        <v>76.8</v>
      </c>
      <c r="AR74" s="220"/>
      <c r="AS74" s="220"/>
      <c r="AT74" s="292">
        <v>26</v>
      </c>
      <c r="AU74" s="403" t="s">
        <v>825</v>
      </c>
      <c r="AV74" s="404"/>
      <c r="AW74" s="405"/>
      <c r="AX74" s="123" t="s">
        <v>831</v>
      </c>
      <c r="AY74" s="293">
        <v>490</v>
      </c>
      <c r="AZ74" s="220"/>
      <c r="BA74" s="103"/>
      <c r="BB74" s="106">
        <v>1</v>
      </c>
      <c r="BC74" s="127" t="s">
        <v>669</v>
      </c>
      <c r="BD74" s="528">
        <f>Лист1!T78+1.8</f>
        <v>81.8</v>
      </c>
      <c r="BE74" s="528"/>
      <c r="BF74" s="241"/>
      <c r="BG74" s="334" t="s">
        <v>755</v>
      </c>
      <c r="BJ74" s="268">
        <v>72</v>
      </c>
      <c r="BK74" s="268" t="s">
        <v>538</v>
      </c>
      <c r="BL74" s="272">
        <v>303</v>
      </c>
      <c r="BM74" s="281"/>
      <c r="BN74" s="271"/>
      <c r="BO74" s="268">
        <v>72</v>
      </c>
      <c r="BP74" s="268" t="s">
        <v>101</v>
      </c>
      <c r="BQ74" s="272">
        <v>533</v>
      </c>
      <c r="BR74" s="271"/>
      <c r="BS74" s="117"/>
      <c r="BT74" s="268">
        <v>72</v>
      </c>
      <c r="BU74" s="268" t="s">
        <v>488</v>
      </c>
      <c r="BV74" s="272">
        <v>767</v>
      </c>
      <c r="BW74" s="271"/>
      <c r="BX74" s="271"/>
      <c r="BY74" s="117"/>
      <c r="BZ74" s="268">
        <v>2</v>
      </c>
      <c r="CA74" s="268" t="s">
        <v>120</v>
      </c>
      <c r="CB74" s="272">
        <f t="shared" si="59"/>
        <v>534.39</v>
      </c>
      <c r="CC74" s="272">
        <f t="shared" si="60"/>
        <v>75.8</v>
      </c>
      <c r="CG74" s="268">
        <f t="shared" si="53"/>
        <v>73</v>
      </c>
      <c r="CH74" s="268" t="str">
        <f t="shared" si="61"/>
        <v>60х40х3,0</v>
      </c>
      <c r="CI74" s="272">
        <f t="shared" si="62"/>
        <v>322</v>
      </c>
      <c r="CJ74" s="268">
        <v>6</v>
      </c>
      <c r="CK74" s="348"/>
      <c r="CL74" s="268">
        <v>73</v>
      </c>
      <c r="CM74" s="268" t="str">
        <f t="shared" si="56"/>
        <v>80х80х3,5</v>
      </c>
      <c r="CN74" s="268">
        <f t="shared" si="57"/>
        <v>617</v>
      </c>
      <c r="CO74" s="268">
        <v>12</v>
      </c>
      <c r="CP74" s="452"/>
      <c r="CQ74" s="280">
        <v>73</v>
      </c>
      <c r="CR74" s="279" t="str">
        <f>Лист2!L75</f>
        <v>114 (2,5)</v>
      </c>
      <c r="CS74" s="279">
        <f t="shared" si="58"/>
        <v>521</v>
      </c>
      <c r="CT74" s="268">
        <v>12</v>
      </c>
      <c r="CU74" s="452"/>
      <c r="CV74" s="268">
        <v>23</v>
      </c>
      <c r="CW74" s="268" t="str">
        <f t="shared" si="45"/>
        <v>Уг. 125 (12,0)</v>
      </c>
      <c r="CX74" s="272">
        <f t="shared" si="46"/>
        <v>1719.144</v>
      </c>
      <c r="CY74" s="272">
        <f t="shared" si="47"/>
        <v>75.8</v>
      </c>
      <c r="CZ74" s="268">
        <v>12</v>
      </c>
      <c r="DA74" s="452"/>
      <c r="DB74" s="254"/>
    </row>
    <row r="75" spans="1:106" ht="19.05" customHeight="1" x14ac:dyDescent="0.45">
      <c r="A75" s="105">
        <f>Лист2!A77</f>
        <v>75</v>
      </c>
      <c r="B75" s="127" t="str">
        <f>Лист2!B77</f>
        <v>60х40х4,0</v>
      </c>
      <c r="C75" s="183">
        <v>5.56</v>
      </c>
      <c r="D75" s="146">
        <f>C75*F51</f>
        <v>415.88799999999998</v>
      </c>
      <c r="E75" s="187"/>
      <c r="F75" s="141"/>
      <c r="G75" s="203">
        <f>Лист2!F77</f>
        <v>75</v>
      </c>
      <c r="H75" s="154" t="str">
        <f>Лист2!G77</f>
        <v>80х80х5,0</v>
      </c>
      <c r="I75" s="345">
        <v>11.4</v>
      </c>
      <c r="J75" s="344">
        <f>I75*F88</f>
        <v>852.72</v>
      </c>
      <c r="K75" s="143"/>
      <c r="L75" s="143"/>
      <c r="M75" s="132"/>
      <c r="N75" s="144" t="s">
        <v>412</v>
      </c>
      <c r="O75" s="183">
        <v>2.98</v>
      </c>
      <c r="P75" s="186"/>
      <c r="Q75" s="143"/>
      <c r="R75" s="7"/>
      <c r="S75" s="143"/>
      <c r="T75" s="203">
        <f>Лист2!K77</f>
        <v>75</v>
      </c>
      <c r="U75" s="299" t="str">
        <f>Лист2!L77</f>
        <v>114 (3,5)</v>
      </c>
      <c r="V75" s="165">
        <v>9.5399999999999991</v>
      </c>
      <c r="W75" s="166">
        <f>V75*Y36</f>
        <v>713.59199999999987</v>
      </c>
      <c r="X75" s="105"/>
      <c r="Y75" s="105"/>
      <c r="Z75" s="132"/>
      <c r="AA75" s="235" t="str">
        <f>Лист1!C50</f>
        <v>2,9*1250*2500</v>
      </c>
      <c r="AB75" s="107">
        <f>Коеф!AC75</f>
        <v>70.5</v>
      </c>
      <c r="AC75" s="505"/>
      <c r="AD75" s="236"/>
      <c r="AE75" s="109">
        <f t="shared" si="30"/>
        <v>5202.8999999999996</v>
      </c>
      <c r="AF75" s="234">
        <f>Коеф!AG75</f>
        <v>72</v>
      </c>
      <c r="AG75">
        <v>1.8</v>
      </c>
      <c r="AH75" s="349"/>
      <c r="AL75" s="106">
        <v>9</v>
      </c>
      <c r="AM75" s="123" t="s">
        <v>439</v>
      </c>
      <c r="AN75" s="106">
        <v>1290</v>
      </c>
      <c r="AO75" s="369"/>
      <c r="AP75" s="108">
        <f t="shared" si="48"/>
        <v>101652</v>
      </c>
      <c r="AQ75" s="314">
        <f t="shared" si="49"/>
        <v>78.8</v>
      </c>
      <c r="AR75" s="220"/>
      <c r="AS75" s="220"/>
      <c r="AT75" s="292">
        <v>27</v>
      </c>
      <c r="AU75" s="403" t="s">
        <v>827</v>
      </c>
      <c r="AV75" s="404"/>
      <c r="AW75" s="405"/>
      <c r="AX75" s="123" t="s">
        <v>832</v>
      </c>
      <c r="AY75" s="293">
        <v>770</v>
      </c>
      <c r="AZ75" s="244"/>
      <c r="BA75" s="103"/>
      <c r="BB75" s="106">
        <v>2</v>
      </c>
      <c r="BC75" s="127" t="s">
        <v>670</v>
      </c>
      <c r="BD75" s="528">
        <f>Лист1!T79+1.8</f>
        <v>79.8</v>
      </c>
      <c r="BE75" s="528"/>
      <c r="BF75" s="103"/>
      <c r="BG75" s="334" t="s">
        <v>756</v>
      </c>
      <c r="BJ75" s="268">
        <v>73</v>
      </c>
      <c r="BK75" s="268" t="s">
        <v>51</v>
      </c>
      <c r="BL75" s="272">
        <v>322</v>
      </c>
      <c r="BM75" s="281"/>
      <c r="BN75" s="271"/>
      <c r="BO75" s="268">
        <v>73</v>
      </c>
      <c r="BP75" s="268" t="s">
        <v>568</v>
      </c>
      <c r="BQ75" s="268">
        <v>617</v>
      </c>
      <c r="BR75" s="271"/>
      <c r="BS75" s="117"/>
      <c r="BT75" s="268">
        <v>73</v>
      </c>
      <c r="BU75" s="268" t="s">
        <v>674</v>
      </c>
      <c r="BV75" s="272">
        <v>521</v>
      </c>
      <c r="BW75" s="271"/>
      <c r="BX75" s="271"/>
      <c r="BY75" s="117"/>
      <c r="BZ75" s="268">
        <v>3</v>
      </c>
      <c r="CA75" s="268" t="s">
        <v>121</v>
      </c>
      <c r="CB75" s="272">
        <f t="shared" si="59"/>
        <v>651.12199999999996</v>
      </c>
      <c r="CC75" s="272">
        <f t="shared" si="60"/>
        <v>75.8</v>
      </c>
      <c r="CG75" s="268">
        <f t="shared" si="53"/>
        <v>74</v>
      </c>
      <c r="CH75" s="268" t="str">
        <f t="shared" si="61"/>
        <v>60х40х3,5</v>
      </c>
      <c r="CI75" s="272">
        <f t="shared" si="62"/>
        <v>370</v>
      </c>
      <c r="CJ75" s="268">
        <v>6</v>
      </c>
      <c r="CK75" s="348"/>
      <c r="CL75" s="268">
        <v>74</v>
      </c>
      <c r="CM75" s="268" t="str">
        <f t="shared" si="56"/>
        <v>80х80х4,0</v>
      </c>
      <c r="CN75" s="268">
        <f t="shared" si="57"/>
        <v>690</v>
      </c>
      <c r="CO75" s="268">
        <v>12</v>
      </c>
      <c r="CP75" s="452"/>
      <c r="CQ75" s="268">
        <v>74</v>
      </c>
      <c r="CR75" s="279" t="str">
        <f>Лист2!L76</f>
        <v>114 (3,0)</v>
      </c>
      <c r="CS75" s="279">
        <f t="shared" si="58"/>
        <v>614</v>
      </c>
      <c r="CT75" s="268">
        <v>12</v>
      </c>
      <c r="CU75" s="452"/>
      <c r="CV75" s="268">
        <v>24</v>
      </c>
      <c r="CW75" s="268" t="str">
        <f t="shared" si="45"/>
        <v>Уг. 140 (10,0)</v>
      </c>
      <c r="CX75" s="272">
        <f t="shared" si="46"/>
        <v>2848.56</v>
      </c>
      <c r="CY75" s="272">
        <f t="shared" si="47"/>
        <v>132.80000000000001</v>
      </c>
      <c r="CZ75" s="268">
        <v>12</v>
      </c>
      <c r="DA75" s="432"/>
      <c r="DB75" s="254"/>
    </row>
    <row r="76" spans="1:106" ht="19.05" customHeight="1" x14ac:dyDescent="0.45">
      <c r="A76" s="105">
        <f>Лист2!A78</f>
        <v>76</v>
      </c>
      <c r="B76" s="127" t="str">
        <f>Лист2!B78</f>
        <v>80х40х1,5</v>
      </c>
      <c r="C76" s="183">
        <v>2.7290000000000001</v>
      </c>
      <c r="D76" s="266">
        <f>C76*F44</f>
        <v>239.6062</v>
      </c>
      <c r="E76" s="132"/>
      <c r="F76" s="141"/>
      <c r="G76" s="203">
        <f>Лист2!F78</f>
        <v>76</v>
      </c>
      <c r="H76" s="144" t="str">
        <f>Лист2!G78</f>
        <v>100х100х1,5</v>
      </c>
      <c r="I76" s="183">
        <v>4.6100000000000003</v>
      </c>
      <c r="J76" s="146">
        <f>I76*F44</f>
        <v>404.75800000000004</v>
      </c>
      <c r="K76" s="143"/>
      <c r="L76" s="143"/>
      <c r="M76" s="132"/>
      <c r="N76" s="144" t="s">
        <v>413</v>
      </c>
      <c r="O76" s="183">
        <v>3.85</v>
      </c>
      <c r="P76" s="186"/>
      <c r="Q76" s="143"/>
      <c r="R76" s="7"/>
      <c r="S76" s="143"/>
      <c r="T76" s="203">
        <f>Лист2!K78</f>
        <v>76</v>
      </c>
      <c r="U76" s="299" t="str">
        <f>Лист2!L78</f>
        <v>127 (2,5)</v>
      </c>
      <c r="V76" s="165">
        <v>7.68</v>
      </c>
      <c r="W76" s="166">
        <f>V76*Y33</f>
        <v>582.14400000000001</v>
      </c>
      <c r="X76" s="105"/>
      <c r="Y76" s="105"/>
      <c r="Z76" s="132"/>
      <c r="AA76" s="235" t="str">
        <f>Лист1!C51</f>
        <v>3,0*1250*2500</v>
      </c>
      <c r="AB76" s="107">
        <f>Коеф!AC76</f>
        <v>75.44</v>
      </c>
      <c r="AC76" s="505"/>
      <c r="AD76" s="236"/>
      <c r="AE76" s="109">
        <f t="shared" si="30"/>
        <v>5567.4719999999998</v>
      </c>
      <c r="AF76" s="234">
        <f>Коеф!AG76</f>
        <v>72</v>
      </c>
      <c r="AG76">
        <v>1.8</v>
      </c>
      <c r="AH76" s="349"/>
      <c r="AL76" s="106">
        <v>10</v>
      </c>
      <c r="AM76" s="123" t="s">
        <v>461</v>
      </c>
      <c r="AN76" s="106">
        <v>1440</v>
      </c>
      <c r="AO76" s="369"/>
      <c r="AP76" s="108">
        <f t="shared" si="48"/>
        <v>113472</v>
      </c>
      <c r="AQ76" s="314">
        <f t="shared" si="49"/>
        <v>78.8</v>
      </c>
      <c r="AR76" s="220"/>
      <c r="AS76" s="220"/>
      <c r="AT76" s="292">
        <v>28</v>
      </c>
      <c r="AU76" s="403" t="s">
        <v>828</v>
      </c>
      <c r="AV76" s="404"/>
      <c r="AW76" s="405"/>
      <c r="AX76" s="123" t="s">
        <v>833</v>
      </c>
      <c r="AY76" s="293">
        <v>1105</v>
      </c>
      <c r="AZ76" s="220"/>
      <c r="BA76" s="103"/>
      <c r="BB76" s="106">
        <v>3</v>
      </c>
      <c r="BC76" s="127" t="s">
        <v>671</v>
      </c>
      <c r="BD76" s="528">
        <f>Лист1!T80+1.8</f>
        <v>79.8</v>
      </c>
      <c r="BE76" s="528"/>
      <c r="BF76" s="103"/>
      <c r="BG76" s="334" t="s">
        <v>757</v>
      </c>
      <c r="BJ76" s="268">
        <v>74</v>
      </c>
      <c r="BK76" s="268" t="s">
        <v>547</v>
      </c>
      <c r="BL76" s="272">
        <v>370</v>
      </c>
      <c r="BM76" s="281"/>
      <c r="BN76" s="271"/>
      <c r="BO76" s="268">
        <v>74</v>
      </c>
      <c r="BP76" s="268" t="s">
        <v>131</v>
      </c>
      <c r="BQ76" s="268">
        <v>690</v>
      </c>
      <c r="BR76" s="271"/>
      <c r="BS76" s="117"/>
      <c r="BT76" s="268">
        <v>74</v>
      </c>
      <c r="BU76" s="268" t="s">
        <v>544</v>
      </c>
      <c r="BV76" s="272">
        <v>614</v>
      </c>
      <c r="BW76" s="271"/>
      <c r="BX76" s="271"/>
      <c r="BY76" s="117"/>
      <c r="BZ76" s="268">
        <v>4</v>
      </c>
      <c r="CA76" s="268" t="s">
        <v>122</v>
      </c>
      <c r="CB76" s="272">
        <f t="shared" si="59"/>
        <v>853.8599999999999</v>
      </c>
      <c r="CC76" s="272">
        <f t="shared" si="60"/>
        <v>79.8</v>
      </c>
      <c r="CG76" s="268">
        <f t="shared" si="53"/>
        <v>75</v>
      </c>
      <c r="CH76" s="268" t="str">
        <f t="shared" si="61"/>
        <v>60х40х4,0</v>
      </c>
      <c r="CI76" s="272">
        <f t="shared" si="62"/>
        <v>416</v>
      </c>
      <c r="CJ76" s="268">
        <v>6</v>
      </c>
      <c r="CK76" s="348"/>
      <c r="CL76" s="268">
        <v>75</v>
      </c>
      <c r="CM76" s="268" t="str">
        <f t="shared" si="56"/>
        <v>80х80х5,0</v>
      </c>
      <c r="CN76" s="268">
        <f t="shared" si="57"/>
        <v>853</v>
      </c>
      <c r="CO76" s="268">
        <v>12</v>
      </c>
      <c r="CP76" s="432"/>
      <c r="CQ76" s="280">
        <v>75</v>
      </c>
      <c r="CR76" s="279" t="str">
        <f>Лист2!L77</f>
        <v>114 (3,5)</v>
      </c>
      <c r="CS76" s="279">
        <f t="shared" si="58"/>
        <v>714</v>
      </c>
      <c r="CT76" s="268">
        <v>12</v>
      </c>
      <c r="CU76" s="452"/>
      <c r="CV76" s="268">
        <v>25</v>
      </c>
      <c r="CW76" s="279" t="s">
        <v>627</v>
      </c>
      <c r="CX76" s="272">
        <f t="shared" ref="CX76:CX87" si="63">CB73</f>
        <v>464.92</v>
      </c>
      <c r="CY76" s="272">
        <f t="shared" ref="CY76:CY87" si="64">CC73</f>
        <v>78.8</v>
      </c>
      <c r="CZ76" s="278">
        <v>12</v>
      </c>
      <c r="DA76" s="431" t="s">
        <v>348</v>
      </c>
      <c r="DB76" s="254"/>
    </row>
    <row r="77" spans="1:106" ht="19.05" customHeight="1" x14ac:dyDescent="0.45">
      <c r="A77" s="105">
        <f>Лист2!A79</f>
        <v>77</v>
      </c>
      <c r="B77" s="127" t="str">
        <f>Лист2!B79</f>
        <v>80х40х1,8</v>
      </c>
      <c r="C77" s="183">
        <v>3.25</v>
      </c>
      <c r="D77" s="146">
        <f t="shared" ref="D77:D82" si="65">C77*F46</f>
        <v>272.34999999999997</v>
      </c>
      <c r="E77" s="132"/>
      <c r="F77" s="141"/>
      <c r="G77" s="203">
        <f>Лист2!F79</f>
        <v>77</v>
      </c>
      <c r="H77" s="144" t="str">
        <f>Лист2!G79</f>
        <v>100х100х1,6</v>
      </c>
      <c r="I77" s="183">
        <v>4.91</v>
      </c>
      <c r="J77" s="146">
        <f>I77*F44</f>
        <v>431.09800000000001</v>
      </c>
      <c r="K77" s="143"/>
      <c r="L77" s="143"/>
      <c r="M77" s="132"/>
      <c r="N77" s="144" t="s">
        <v>414</v>
      </c>
      <c r="O77" s="183">
        <v>4.83</v>
      </c>
      <c r="P77" s="186"/>
      <c r="Q77" s="143"/>
      <c r="R77" s="7"/>
      <c r="S77" s="143"/>
      <c r="T77" s="203">
        <f>Лист2!K79</f>
        <v>77</v>
      </c>
      <c r="U77" s="181" t="str">
        <f>Лист2!L79</f>
        <v>133 (2,5)</v>
      </c>
      <c r="V77" s="182">
        <v>8.0399999999999991</v>
      </c>
      <c r="W77" s="212">
        <f>V77*Y78</f>
        <v>617.47199999999987</v>
      </c>
      <c r="X77" s="184">
        <v>2</v>
      </c>
      <c r="Y77" s="184">
        <f>Коеф!Z77+1.8</f>
        <v>75.3</v>
      </c>
      <c r="Z77" s="132"/>
      <c r="AA77" s="235" t="str">
        <f>Лист1!C52</f>
        <v>3,8*1250*2500</v>
      </c>
      <c r="AB77" s="107">
        <f>Коеф!AC77</f>
        <v>95.32</v>
      </c>
      <c r="AC77" s="505"/>
      <c r="AD77" s="236"/>
      <c r="AE77" s="109">
        <f t="shared" si="30"/>
        <v>7034.6159999999991</v>
      </c>
      <c r="AF77" s="234">
        <f>Коеф!AG77</f>
        <v>72</v>
      </c>
      <c r="AG77">
        <v>1.8</v>
      </c>
      <c r="AH77" s="349"/>
      <c r="AL77" s="106">
        <v>11</v>
      </c>
      <c r="AM77" s="123" t="s">
        <v>472</v>
      </c>
      <c r="AN77" s="106">
        <v>1570</v>
      </c>
      <c r="AO77" s="369"/>
      <c r="AP77" s="108">
        <f t="shared" si="48"/>
        <v>133136</v>
      </c>
      <c r="AQ77" s="314">
        <f t="shared" si="49"/>
        <v>84.8</v>
      </c>
      <c r="AR77" s="220"/>
      <c r="AS77" s="220"/>
      <c r="AT77" s="292">
        <v>29</v>
      </c>
      <c r="AU77" s="403" t="s">
        <v>829</v>
      </c>
      <c r="AV77" s="404"/>
      <c r="AW77" s="405"/>
      <c r="AX77" s="123" t="s">
        <v>834</v>
      </c>
      <c r="AY77" s="293">
        <v>1490</v>
      </c>
      <c r="AZ77" s="103"/>
      <c r="BA77" s="103"/>
      <c r="BB77" s="106">
        <v>4</v>
      </c>
      <c r="BC77" s="127" t="s">
        <v>672</v>
      </c>
      <c r="BD77" s="528">
        <f>Лист1!T81+1.8</f>
        <v>79.8</v>
      </c>
      <c r="BE77" s="528"/>
      <c r="BF77" s="103"/>
      <c r="BG77" s="334" t="s">
        <v>758</v>
      </c>
      <c r="BJ77" s="268">
        <v>75</v>
      </c>
      <c r="BK77" s="268" t="s">
        <v>255</v>
      </c>
      <c r="BL77" s="272">
        <v>416</v>
      </c>
      <c r="BM77" s="281"/>
      <c r="BN77" s="271"/>
      <c r="BO77" s="268">
        <v>75</v>
      </c>
      <c r="BP77" s="268" t="s">
        <v>217</v>
      </c>
      <c r="BQ77" s="272">
        <v>853</v>
      </c>
      <c r="BR77" s="271"/>
      <c r="BS77" s="117"/>
      <c r="BT77" s="268">
        <v>75</v>
      </c>
      <c r="BU77" s="268" t="s">
        <v>545</v>
      </c>
      <c r="BV77" s="272">
        <v>714</v>
      </c>
      <c r="BW77" s="271"/>
      <c r="BX77" s="271"/>
      <c r="BY77" s="117"/>
      <c r="BZ77" s="268">
        <v>5</v>
      </c>
      <c r="CA77" s="268" t="s">
        <v>223</v>
      </c>
      <c r="CB77" s="272">
        <f t="shared" si="59"/>
        <v>997.5</v>
      </c>
      <c r="CC77" s="272">
        <f t="shared" si="60"/>
        <v>79.8</v>
      </c>
      <c r="CG77" s="268">
        <f t="shared" si="53"/>
        <v>76</v>
      </c>
      <c r="CH77" s="268" t="str">
        <f t="shared" si="61"/>
        <v>80х40х1,5</v>
      </c>
      <c r="CI77" s="272">
        <f t="shared" si="62"/>
        <v>240</v>
      </c>
      <c r="CJ77" s="268">
        <v>6</v>
      </c>
      <c r="CK77" s="348"/>
      <c r="CL77" s="268">
        <v>76</v>
      </c>
      <c r="CM77" s="268" t="str">
        <f t="shared" si="56"/>
        <v>100х100х1,5</v>
      </c>
      <c r="CN77" s="268">
        <f t="shared" si="57"/>
        <v>405</v>
      </c>
      <c r="CO77" s="268">
        <v>12</v>
      </c>
      <c r="CP77" s="431" t="s">
        <v>348</v>
      </c>
      <c r="CQ77" s="280">
        <v>76</v>
      </c>
      <c r="CR77" s="279" t="str">
        <f>Лист2!L78</f>
        <v>127 (2,5)</v>
      </c>
      <c r="CS77" s="279">
        <f t="shared" si="58"/>
        <v>582</v>
      </c>
      <c r="CT77" s="268">
        <v>12</v>
      </c>
      <c r="CU77" s="432"/>
      <c r="CV77" s="268">
        <v>26</v>
      </c>
      <c r="CW77" s="279" t="s">
        <v>333</v>
      </c>
      <c r="CX77" s="272">
        <f t="shared" si="63"/>
        <v>534.39</v>
      </c>
      <c r="CY77" s="272">
        <f t="shared" si="64"/>
        <v>75.8</v>
      </c>
      <c r="CZ77" s="268">
        <v>12</v>
      </c>
      <c r="DA77" s="452"/>
      <c r="DB77" s="254"/>
    </row>
    <row r="78" spans="1:106" ht="19.05" customHeight="1" x14ac:dyDescent="0.45">
      <c r="A78" s="105">
        <f>Лист2!A80</f>
        <v>78</v>
      </c>
      <c r="B78" s="127" t="str">
        <f>Лист2!B80</f>
        <v>80х40х2,0</v>
      </c>
      <c r="C78" s="183">
        <v>3.59</v>
      </c>
      <c r="D78" s="146">
        <f t="shared" si="65"/>
        <v>282.892</v>
      </c>
      <c r="E78" s="132"/>
      <c r="F78" s="141"/>
      <c r="G78" s="203">
        <f>Лист2!F80</f>
        <v>78</v>
      </c>
      <c r="H78" s="144" t="str">
        <f>Лист2!G80</f>
        <v>100х100х1,8</v>
      </c>
      <c r="I78" s="183">
        <v>5.51</v>
      </c>
      <c r="J78" s="146">
        <f>I78*F46</f>
        <v>461.73799999999994</v>
      </c>
      <c r="K78" s="143"/>
      <c r="L78" s="143"/>
      <c r="M78" s="132"/>
      <c r="N78" s="144" t="s">
        <v>415</v>
      </c>
      <c r="O78" s="183">
        <v>6.3</v>
      </c>
      <c r="P78" s="186"/>
      <c r="Q78" s="143"/>
      <c r="R78" s="7"/>
      <c r="S78" s="143"/>
      <c r="T78" s="203">
        <f>Лист2!K80</f>
        <v>78</v>
      </c>
      <c r="U78" s="181" t="str">
        <f>Лист2!L80</f>
        <v>133 (3,0)</v>
      </c>
      <c r="V78" s="182">
        <v>9.61</v>
      </c>
      <c r="W78" s="212">
        <f>V78*Y79</f>
        <v>738.04799999999989</v>
      </c>
      <c r="X78" s="184">
        <v>2.5</v>
      </c>
      <c r="Y78" s="184">
        <f>Коеф!Z78+1.8</f>
        <v>76.8</v>
      </c>
      <c r="Z78" s="132"/>
      <c r="AA78" s="235" t="str">
        <f>Лист1!C53</f>
        <v>4,0*1250*2500</v>
      </c>
      <c r="AB78" s="107">
        <f>Коеф!AC78</f>
        <v>97.67</v>
      </c>
      <c r="AC78" s="506"/>
      <c r="AD78" s="236"/>
      <c r="AE78" s="109">
        <f t="shared" si="30"/>
        <v>7208.0460000000003</v>
      </c>
      <c r="AF78" s="234">
        <f>Коеф!AG78</f>
        <v>72</v>
      </c>
      <c r="AG78">
        <v>1.8</v>
      </c>
      <c r="AH78" s="349"/>
      <c r="AL78" s="106">
        <v>12</v>
      </c>
      <c r="AM78" s="123" t="s">
        <v>332</v>
      </c>
      <c r="AN78" s="106">
        <v>1805</v>
      </c>
      <c r="AO78" s="369"/>
      <c r="AP78" s="108">
        <f t="shared" si="48"/>
        <v>153064</v>
      </c>
      <c r="AQ78" s="314">
        <f t="shared" si="49"/>
        <v>84.8</v>
      </c>
      <c r="AR78" s="220"/>
      <c r="AS78" s="220"/>
      <c r="AT78" s="292">
        <v>30</v>
      </c>
      <c r="AU78" s="403" t="s">
        <v>830</v>
      </c>
      <c r="AV78" s="404"/>
      <c r="AW78" s="405"/>
      <c r="AX78" s="123" t="s">
        <v>835</v>
      </c>
      <c r="AY78" s="293">
        <v>1750</v>
      </c>
      <c r="AZ78" s="103"/>
      <c r="BA78" s="103"/>
      <c r="BB78" s="106">
        <v>5</v>
      </c>
      <c r="BC78" s="337" t="s">
        <v>807</v>
      </c>
      <c r="BD78" s="528">
        <f>Лист1!T82+1.8</f>
        <v>156.80000000000001</v>
      </c>
      <c r="BE78" s="528"/>
      <c r="BF78" s="103"/>
      <c r="BG78" s="334" t="s">
        <v>759</v>
      </c>
      <c r="BJ78" s="268">
        <v>76</v>
      </c>
      <c r="BK78" s="268" t="s">
        <v>52</v>
      </c>
      <c r="BL78" s="272">
        <v>240</v>
      </c>
      <c r="BM78" s="281"/>
      <c r="BN78" s="271"/>
      <c r="BO78" s="268">
        <v>76</v>
      </c>
      <c r="BP78" s="268" t="s">
        <v>441</v>
      </c>
      <c r="BQ78" s="272">
        <v>405</v>
      </c>
      <c r="BR78" s="271"/>
      <c r="BS78" s="117"/>
      <c r="BT78" s="268">
        <v>76</v>
      </c>
      <c r="BU78" s="268" t="s">
        <v>239</v>
      </c>
      <c r="BV78" s="272">
        <v>582</v>
      </c>
      <c r="BW78" s="271"/>
      <c r="BX78" s="271"/>
      <c r="BY78" s="117"/>
      <c r="BZ78" s="268">
        <v>6</v>
      </c>
      <c r="CA78" s="268" t="s">
        <v>224</v>
      </c>
      <c r="CB78" s="272">
        <f t="shared" si="59"/>
        <v>1165.08</v>
      </c>
      <c r="CC78" s="272">
        <f t="shared" si="60"/>
        <v>79.8</v>
      </c>
      <c r="CG78" s="268">
        <f t="shared" si="53"/>
        <v>77</v>
      </c>
      <c r="CH78" s="268" t="str">
        <f t="shared" si="61"/>
        <v>80х40х1,8</v>
      </c>
      <c r="CI78" s="272">
        <f t="shared" si="62"/>
        <v>272</v>
      </c>
      <c r="CJ78" s="268">
        <v>6</v>
      </c>
      <c r="CK78" s="348"/>
      <c r="CL78" s="268">
        <v>77</v>
      </c>
      <c r="CM78" s="268" t="str">
        <f t="shared" si="56"/>
        <v>100х100х1,6</v>
      </c>
      <c r="CN78" s="268">
        <f t="shared" si="57"/>
        <v>431</v>
      </c>
      <c r="CO78" s="268">
        <v>12</v>
      </c>
      <c r="CP78" s="452"/>
      <c r="CQ78" s="268">
        <v>77</v>
      </c>
      <c r="CR78" s="279" t="str">
        <f>Лист2!L79</f>
        <v>133 (2,5)</v>
      </c>
      <c r="CS78" s="279">
        <f t="shared" si="58"/>
        <v>561</v>
      </c>
      <c r="CT78" s="268">
        <v>12</v>
      </c>
      <c r="CU78" s="431" t="s">
        <v>349</v>
      </c>
      <c r="CV78" s="268">
        <v>27</v>
      </c>
      <c r="CW78" s="279" t="s">
        <v>334</v>
      </c>
      <c r="CX78" s="272">
        <f t="shared" si="63"/>
        <v>651.12199999999996</v>
      </c>
      <c r="CY78" s="272">
        <f t="shared" si="64"/>
        <v>75.8</v>
      </c>
      <c r="CZ78" s="268">
        <v>12</v>
      </c>
      <c r="DA78" s="452"/>
      <c r="DB78" s="254"/>
    </row>
    <row r="79" spans="1:106" ht="19.05" customHeight="1" x14ac:dyDescent="0.45">
      <c r="A79" s="105">
        <f>Лист2!A81</f>
        <v>79</v>
      </c>
      <c r="B79" s="127" t="str">
        <f>Лист2!B81</f>
        <v>80х40х2,5</v>
      </c>
      <c r="C79" s="183">
        <v>4.43</v>
      </c>
      <c r="D79" s="146">
        <f t="shared" si="65"/>
        <v>335.79399999999998</v>
      </c>
      <c r="E79" s="132"/>
      <c r="F79" s="141"/>
      <c r="G79" s="203">
        <f>Лист2!F81</f>
        <v>79</v>
      </c>
      <c r="H79" s="144" t="str">
        <f>Лист2!G81</f>
        <v>100х100х2,0</v>
      </c>
      <c r="I79" s="183">
        <v>6.1</v>
      </c>
      <c r="J79" s="146">
        <f>I79*F47</f>
        <v>480.67999999999995</v>
      </c>
      <c r="K79" s="143"/>
      <c r="L79" s="143"/>
      <c r="M79" s="132"/>
      <c r="N79" s="144" t="s">
        <v>416</v>
      </c>
      <c r="O79" s="183">
        <v>6.3</v>
      </c>
      <c r="P79" s="186"/>
      <c r="Q79" s="143"/>
      <c r="R79" s="7"/>
      <c r="S79" s="143"/>
      <c r="T79" s="203">
        <f>Лист2!K81</f>
        <v>79</v>
      </c>
      <c r="U79" s="181" t="str">
        <f>Лист2!L81</f>
        <v>133 (4,0)</v>
      </c>
      <c r="V79" s="182">
        <v>12.728</v>
      </c>
      <c r="W79" s="212">
        <f>V79*Y80</f>
        <v>977.51039999999989</v>
      </c>
      <c r="X79" s="184">
        <v>3</v>
      </c>
      <c r="Y79" s="184">
        <f>Коеф!Z79+1.8</f>
        <v>76.8</v>
      </c>
      <c r="Z79" s="132"/>
      <c r="AA79" s="144"/>
      <c r="AB79" s="183"/>
      <c r="AC79" s="132" t="s">
        <v>617</v>
      </c>
      <c r="AD79" s="132" t="s">
        <v>591</v>
      </c>
      <c r="AE79" t="s">
        <v>843</v>
      </c>
      <c r="AF79" s="132"/>
      <c r="AL79" s="106">
        <v>13</v>
      </c>
      <c r="AM79" s="123" t="s">
        <v>469</v>
      </c>
      <c r="AN79" s="106">
        <v>2160</v>
      </c>
      <c r="AO79" s="369"/>
      <c r="AP79" s="108">
        <f t="shared" si="48"/>
        <v>183168</v>
      </c>
      <c r="AQ79" s="314">
        <f t="shared" si="49"/>
        <v>84.8</v>
      </c>
      <c r="AR79" s="220"/>
      <c r="AS79" s="220"/>
      <c r="AT79" s="292">
        <v>31</v>
      </c>
      <c r="AU79" s="403" t="s">
        <v>826</v>
      </c>
      <c r="AV79" s="404"/>
      <c r="AW79" s="405"/>
      <c r="AX79" s="123" t="s">
        <v>836</v>
      </c>
      <c r="AY79" s="293">
        <v>2010</v>
      </c>
      <c r="AZ79" s="103"/>
      <c r="BA79" s="103"/>
      <c r="BB79" s="103"/>
      <c r="BC79" s="103"/>
      <c r="BD79" s="103"/>
      <c r="BE79" s="103"/>
      <c r="BF79" s="103"/>
      <c r="BG79" s="334" t="s">
        <v>760</v>
      </c>
      <c r="BJ79" s="268">
        <v>77</v>
      </c>
      <c r="BK79" s="268" t="s">
        <v>62</v>
      </c>
      <c r="BL79" s="272">
        <v>272</v>
      </c>
      <c r="BM79" s="281"/>
      <c r="BN79" s="271"/>
      <c r="BO79" s="268">
        <v>77</v>
      </c>
      <c r="BP79" s="268" t="s">
        <v>574</v>
      </c>
      <c r="BQ79" s="272">
        <v>431</v>
      </c>
      <c r="BR79" s="271"/>
      <c r="BS79" s="117"/>
      <c r="BT79" s="268">
        <v>77</v>
      </c>
      <c r="BU79" s="268" t="s">
        <v>292</v>
      </c>
      <c r="BV79" s="272">
        <v>561</v>
      </c>
      <c r="BW79" s="271"/>
      <c r="BX79" s="271"/>
      <c r="BY79" s="117"/>
      <c r="BZ79" s="268">
        <v>7</v>
      </c>
      <c r="CA79" s="268" t="s">
        <v>225</v>
      </c>
      <c r="CB79" s="272">
        <f t="shared" si="59"/>
        <v>1339.8419999999999</v>
      </c>
      <c r="CC79" s="272">
        <f t="shared" si="60"/>
        <v>79.8</v>
      </c>
      <c r="CG79" s="268">
        <f t="shared" si="53"/>
        <v>78</v>
      </c>
      <c r="CH79" s="268" t="str">
        <f t="shared" si="61"/>
        <v>80х40х2,0</v>
      </c>
      <c r="CI79" s="272">
        <f t="shared" si="62"/>
        <v>283</v>
      </c>
      <c r="CJ79" s="268">
        <v>6</v>
      </c>
      <c r="CK79" s="348"/>
      <c r="CL79" s="268">
        <v>78</v>
      </c>
      <c r="CM79" s="268" t="str">
        <f t="shared" si="56"/>
        <v>100х100х1,8</v>
      </c>
      <c r="CN79" s="268">
        <f t="shared" si="57"/>
        <v>462</v>
      </c>
      <c r="CO79" s="268">
        <v>12</v>
      </c>
      <c r="CP79" s="452"/>
      <c r="CQ79" s="280">
        <v>78</v>
      </c>
      <c r="CR79" s="279" t="str">
        <f>Лист2!L80</f>
        <v>133 (3,0)</v>
      </c>
      <c r="CS79" s="279">
        <f t="shared" si="58"/>
        <v>671</v>
      </c>
      <c r="CT79" s="268">
        <v>12</v>
      </c>
      <c r="CU79" s="452"/>
      <c r="CV79" s="268">
        <v>28</v>
      </c>
      <c r="CW79" s="279" t="s">
        <v>335</v>
      </c>
      <c r="CX79" s="272">
        <f t="shared" si="63"/>
        <v>853.8599999999999</v>
      </c>
      <c r="CY79" s="272">
        <f t="shared" si="64"/>
        <v>79.8</v>
      </c>
      <c r="CZ79" s="268">
        <v>12</v>
      </c>
      <c r="DA79" s="452"/>
      <c r="DB79" s="254"/>
    </row>
    <row r="80" spans="1:106" ht="19.05" customHeight="1" x14ac:dyDescent="0.45">
      <c r="A80" s="105">
        <f>Лист2!A82</f>
        <v>80</v>
      </c>
      <c r="B80" s="127" t="str">
        <f>Лист2!B82</f>
        <v>80х40х2,8</v>
      </c>
      <c r="C80" s="183">
        <v>4.92</v>
      </c>
      <c r="D80" s="146">
        <f t="shared" si="65"/>
        <v>368.01599999999996</v>
      </c>
      <c r="E80" s="132"/>
      <c r="F80" s="141"/>
      <c r="G80" s="203">
        <f>Лист2!F82</f>
        <v>80</v>
      </c>
      <c r="H80" s="154" t="str">
        <f>Лист2!G82</f>
        <v>100х100х2,5</v>
      </c>
      <c r="I80" s="345">
        <v>7.57</v>
      </c>
      <c r="J80" s="344">
        <f>I80*F84</f>
        <v>573.80600000000004</v>
      </c>
      <c r="K80" s="143"/>
      <c r="L80" s="143"/>
      <c r="N80" s="268" t="s">
        <v>845</v>
      </c>
      <c r="O80" s="183">
        <v>0.62</v>
      </c>
      <c r="P80" s="23"/>
      <c r="Q80" s="7"/>
      <c r="R80" s="7"/>
      <c r="S80" s="143"/>
      <c r="T80" s="203">
        <f>Лист2!K82</f>
        <v>80</v>
      </c>
      <c r="U80" s="181" t="str">
        <f>Лист2!L82</f>
        <v>133 (4,5)</v>
      </c>
      <c r="V80" s="182">
        <v>14.26</v>
      </c>
      <c r="W80" s="212">
        <f>V80*Y81</f>
        <v>1095.1679999999999</v>
      </c>
      <c r="X80" s="184">
        <v>4</v>
      </c>
      <c r="Y80" s="184">
        <f>Коеф!Z80+1.8</f>
        <v>76.8</v>
      </c>
      <c r="Z80" s="132"/>
      <c r="AA80" s="127" t="s">
        <v>803</v>
      </c>
      <c r="AB80" s="127">
        <f>Коеф!AC80</f>
        <v>7.59</v>
      </c>
      <c r="AC80" s="313">
        <f>(AD80+AE80)*AB80</f>
        <v>704.35199999999998</v>
      </c>
      <c r="AD80" s="106">
        <f>Коеф!AF80</f>
        <v>91</v>
      </c>
      <c r="AE80" s="338">
        <v>1.8</v>
      </c>
      <c r="AF80" s="132"/>
      <c r="AL80" s="106">
        <v>14</v>
      </c>
      <c r="AM80" s="123" t="s">
        <v>466</v>
      </c>
      <c r="AN80" s="106">
        <v>2915</v>
      </c>
      <c r="AO80" s="361"/>
      <c r="AP80" s="108">
        <f t="shared" si="48"/>
        <v>247192</v>
      </c>
      <c r="AQ80" s="314">
        <f t="shared" si="49"/>
        <v>84.8</v>
      </c>
      <c r="AR80" s="103"/>
      <c r="AS80" s="103"/>
      <c r="AT80" s="531"/>
      <c r="AU80" s="531"/>
      <c r="AV80" s="531"/>
      <c r="AW80" s="531"/>
      <c r="AX80" s="531"/>
      <c r="AY80" s="531"/>
      <c r="AZ80" s="103"/>
      <c r="BG80" s="334" t="s">
        <v>761</v>
      </c>
      <c r="BJ80" s="268">
        <v>78</v>
      </c>
      <c r="BK80" s="268" t="s">
        <v>53</v>
      </c>
      <c r="BL80" s="272">
        <v>283</v>
      </c>
      <c r="BM80" s="281"/>
      <c r="BN80" s="271"/>
      <c r="BO80" s="268">
        <v>78</v>
      </c>
      <c r="BP80" s="268" t="s">
        <v>442</v>
      </c>
      <c r="BQ80" s="272">
        <v>462</v>
      </c>
      <c r="BR80" s="271"/>
      <c r="BS80" s="117"/>
      <c r="BT80" s="268">
        <v>78</v>
      </c>
      <c r="BU80" s="268" t="s">
        <v>293</v>
      </c>
      <c r="BV80" s="272">
        <v>671</v>
      </c>
      <c r="BW80" s="271"/>
      <c r="BX80" s="271"/>
      <c r="BY80" s="117"/>
      <c r="BZ80" s="268">
        <v>8</v>
      </c>
      <c r="CA80" s="268" t="s">
        <v>181</v>
      </c>
      <c r="CB80" s="272">
        <f t="shared" si="59"/>
        <v>2493.0480000000002</v>
      </c>
      <c r="CC80" s="272">
        <f t="shared" si="60"/>
        <v>130.80000000000001</v>
      </c>
      <c r="CG80" s="268">
        <f t="shared" si="53"/>
        <v>79</v>
      </c>
      <c r="CH80" s="268" t="str">
        <f t="shared" si="61"/>
        <v>80х40х2,5</v>
      </c>
      <c r="CI80" s="272">
        <f t="shared" si="62"/>
        <v>336</v>
      </c>
      <c r="CJ80" s="268">
        <v>6</v>
      </c>
      <c r="CK80" s="348"/>
      <c r="CL80" s="268">
        <v>79</v>
      </c>
      <c r="CM80" s="268" t="str">
        <f t="shared" si="56"/>
        <v>100х100х2,0</v>
      </c>
      <c r="CN80" s="268">
        <f t="shared" si="57"/>
        <v>481</v>
      </c>
      <c r="CO80" s="268">
        <v>12</v>
      </c>
      <c r="CP80" s="452"/>
      <c r="CQ80" s="268">
        <v>79</v>
      </c>
      <c r="CR80" s="279" t="str">
        <f>Лист2!L81</f>
        <v>133 (4,0)</v>
      </c>
      <c r="CS80" s="279">
        <f t="shared" si="58"/>
        <v>888</v>
      </c>
      <c r="CT80" s="268">
        <v>12</v>
      </c>
      <c r="CU80" s="452"/>
      <c r="CV80" s="268">
        <v>29</v>
      </c>
      <c r="CW80" s="279" t="s">
        <v>336</v>
      </c>
      <c r="CX80" s="272">
        <f t="shared" si="63"/>
        <v>997.5</v>
      </c>
      <c r="CY80" s="272">
        <f t="shared" si="64"/>
        <v>79.8</v>
      </c>
      <c r="CZ80" s="268">
        <v>12</v>
      </c>
      <c r="DA80" s="432"/>
      <c r="DB80" s="254"/>
    </row>
    <row r="81" spans="1:106" ht="19.05" customHeight="1" x14ac:dyDescent="0.45">
      <c r="A81" s="105">
        <f>Лист2!A83</f>
        <v>81</v>
      </c>
      <c r="B81" s="127" t="str">
        <f>Лист2!B83</f>
        <v>80х40х3,0</v>
      </c>
      <c r="C81" s="183">
        <v>5.25</v>
      </c>
      <c r="D81" s="146">
        <f t="shared" si="65"/>
        <v>392.7</v>
      </c>
      <c r="E81" s="132"/>
      <c r="F81" s="141"/>
      <c r="G81" s="203">
        <f>Лист2!F83</f>
        <v>81</v>
      </c>
      <c r="H81" s="154" t="str">
        <f>Лист2!G83</f>
        <v>100х100х3,0</v>
      </c>
      <c r="I81" s="345">
        <v>9.1</v>
      </c>
      <c r="J81" s="344">
        <f>I81*F86</f>
        <v>680.68</v>
      </c>
      <c r="K81" s="1"/>
      <c r="L81" s="1"/>
      <c r="N81" s="268" t="s">
        <v>846</v>
      </c>
      <c r="O81" s="183">
        <v>0.62</v>
      </c>
      <c r="P81" s="23"/>
      <c r="Q81" s="7"/>
      <c r="R81" s="7"/>
      <c r="S81" s="143"/>
      <c r="T81" s="203">
        <f>Лист2!K83</f>
        <v>81</v>
      </c>
      <c r="U81" s="181" t="str">
        <f>Лист2!L83</f>
        <v>133 (5,0)</v>
      </c>
      <c r="V81" s="182">
        <v>15.78</v>
      </c>
      <c r="W81" s="212">
        <f>V81*Y82</f>
        <v>1448.6039999999998</v>
      </c>
      <c r="X81" s="184">
        <v>4.5</v>
      </c>
      <c r="Y81" s="184">
        <f>Коеф!Z81+1.8</f>
        <v>76.8</v>
      </c>
      <c r="Z81" s="132"/>
      <c r="AA81" s="127" t="s">
        <v>804</v>
      </c>
      <c r="AB81" s="127">
        <f>Коеф!AC81</f>
        <v>10.64</v>
      </c>
      <c r="AC81" s="313">
        <f>(AD81+AE81)*AB81</f>
        <v>987.39200000000005</v>
      </c>
      <c r="AD81" s="106">
        <f>Коеф!AF81</f>
        <v>91</v>
      </c>
      <c r="AE81" s="338">
        <v>1.8</v>
      </c>
      <c r="AF81" s="132"/>
      <c r="AL81" s="124"/>
      <c r="AM81" s="125"/>
      <c r="AN81" s="126"/>
      <c r="AO81" s="126"/>
      <c r="AP81" s="126"/>
      <c r="AQ81" s="103"/>
      <c r="AR81" s="103"/>
      <c r="AS81" s="103"/>
      <c r="AT81" s="220"/>
      <c r="AU81" s="511"/>
      <c r="AV81" s="511"/>
      <c r="AW81" s="511"/>
      <c r="AX81" s="220"/>
      <c r="AY81" s="220"/>
      <c r="AZ81" s="103"/>
      <c r="BJ81" s="268">
        <v>79</v>
      </c>
      <c r="BK81" s="268" t="s">
        <v>54</v>
      </c>
      <c r="BL81" s="272">
        <v>336</v>
      </c>
      <c r="BM81" s="281"/>
      <c r="BN81" s="271"/>
      <c r="BO81" s="268">
        <v>79</v>
      </c>
      <c r="BP81" s="268" t="s">
        <v>138</v>
      </c>
      <c r="BQ81" s="272">
        <v>481</v>
      </c>
      <c r="BR81" s="271"/>
      <c r="BS81" s="117"/>
      <c r="BT81" s="268">
        <v>79</v>
      </c>
      <c r="BU81" s="268" t="s">
        <v>342</v>
      </c>
      <c r="BV81" s="272">
        <v>888</v>
      </c>
      <c r="BW81" s="271"/>
      <c r="BX81" s="271"/>
      <c r="BY81" s="117"/>
      <c r="BZ81" s="268">
        <v>9</v>
      </c>
      <c r="CA81" s="268" t="s">
        <v>182</v>
      </c>
      <c r="CB81" s="272">
        <f t="shared" si="59"/>
        <v>2789.9639999999999</v>
      </c>
      <c r="CC81" s="272">
        <f t="shared" si="60"/>
        <v>130.80000000000001</v>
      </c>
      <c r="CG81" s="268">
        <f t="shared" si="53"/>
        <v>80</v>
      </c>
      <c r="CH81" s="268" t="str">
        <f t="shared" si="61"/>
        <v>80х40х2,8</v>
      </c>
      <c r="CI81" s="272">
        <f t="shared" si="62"/>
        <v>368</v>
      </c>
      <c r="CJ81" s="268">
        <v>6</v>
      </c>
      <c r="CK81" s="348"/>
      <c r="CL81" s="268">
        <v>80</v>
      </c>
      <c r="CM81" s="268" t="str">
        <f t="shared" si="56"/>
        <v>100х100х2,5</v>
      </c>
      <c r="CN81" s="268">
        <f t="shared" si="57"/>
        <v>574</v>
      </c>
      <c r="CO81" s="268">
        <v>12</v>
      </c>
      <c r="CP81" s="452"/>
      <c r="CQ81" s="280">
        <v>80</v>
      </c>
      <c r="CR81" s="279" t="str">
        <f>Лист2!L82</f>
        <v>133 (4,5)</v>
      </c>
      <c r="CS81" s="279">
        <f t="shared" si="58"/>
        <v>995</v>
      </c>
      <c r="CT81" s="268">
        <v>12</v>
      </c>
      <c r="CU81" s="452"/>
      <c r="CV81" s="268">
        <v>30</v>
      </c>
      <c r="CW81" s="279" t="s">
        <v>242</v>
      </c>
      <c r="CX81" s="272">
        <f t="shared" si="63"/>
        <v>1165.08</v>
      </c>
      <c r="CY81" s="272">
        <f t="shared" si="64"/>
        <v>79.8</v>
      </c>
      <c r="CZ81" s="268">
        <v>12</v>
      </c>
      <c r="DA81" s="431" t="s">
        <v>458</v>
      </c>
      <c r="DB81" s="254"/>
    </row>
    <row r="82" spans="1:106" ht="19.05" customHeight="1" x14ac:dyDescent="0.45">
      <c r="A82" s="105">
        <f>Лист2!A84</f>
        <v>82</v>
      </c>
      <c r="B82" s="127" t="str">
        <f>Лист2!B84</f>
        <v>80х40х4,0</v>
      </c>
      <c r="C82" s="183">
        <v>6.82</v>
      </c>
      <c r="D82" s="146">
        <f t="shared" si="65"/>
        <v>510.13600000000002</v>
      </c>
      <c r="E82" s="143"/>
      <c r="F82" s="141"/>
      <c r="G82" s="203">
        <f>Лист2!F84</f>
        <v>82</v>
      </c>
      <c r="H82" s="154" t="str">
        <f>Лист2!G84</f>
        <v>100х100х3,5</v>
      </c>
      <c r="I82" s="345">
        <v>10.44</v>
      </c>
      <c r="J82" s="344">
        <f>I82*F86</f>
        <v>780.91199999999992</v>
      </c>
      <c r="K82" s="1"/>
      <c r="L82" s="1"/>
      <c r="N82" s="268" t="s">
        <v>847</v>
      </c>
      <c r="O82" s="183">
        <v>0.89</v>
      </c>
      <c r="P82" s="23"/>
      <c r="Q82" s="7"/>
      <c r="R82" s="7"/>
      <c r="S82" s="143"/>
      <c r="T82" s="203">
        <f>Лист2!K84</f>
        <v>82</v>
      </c>
      <c r="U82" s="181" t="str">
        <f>Лист2!L84</f>
        <v>159 (2,0)</v>
      </c>
      <c r="V82" s="181">
        <v>7.7969999999999997</v>
      </c>
      <c r="W82" s="212">
        <f>V82*Y77</f>
        <v>587.11410000000001</v>
      </c>
      <c r="X82" s="222" t="s">
        <v>581</v>
      </c>
      <c r="Y82" s="184">
        <f>Коеф!Z82+1.8</f>
        <v>91.8</v>
      </c>
      <c r="Z82" s="132"/>
      <c r="AA82" s="123" t="s">
        <v>594</v>
      </c>
      <c r="AB82" s="127">
        <f>Коеф!AC82</f>
        <v>74</v>
      </c>
      <c r="AC82" s="313">
        <f>(AD82+AE82)*AB82</f>
        <v>6793.2</v>
      </c>
      <c r="AD82" s="106">
        <f>Коеф!AF82</f>
        <v>90</v>
      </c>
      <c r="AE82" s="338">
        <v>1.8</v>
      </c>
      <c r="AF82" s="132"/>
      <c r="AL82" s="103"/>
      <c r="AM82" s="103"/>
      <c r="AN82" s="103"/>
      <c r="AO82" s="103"/>
      <c r="AP82" s="103"/>
      <c r="AQ82" s="103"/>
      <c r="AR82" s="103"/>
      <c r="AS82" s="103"/>
      <c r="AT82" s="103"/>
      <c r="AU82" s="105"/>
      <c r="AV82" s="103"/>
      <c r="AW82" s="103"/>
      <c r="AX82" s="103"/>
      <c r="AY82" s="103"/>
      <c r="AZ82" s="103"/>
      <c r="BJ82" s="268">
        <v>80</v>
      </c>
      <c r="BK82" s="268" t="s">
        <v>597</v>
      </c>
      <c r="BL82" s="272">
        <v>368</v>
      </c>
      <c r="BM82" s="281"/>
      <c r="BN82" s="271"/>
      <c r="BO82" s="268">
        <v>80</v>
      </c>
      <c r="BP82" s="268" t="s">
        <v>102</v>
      </c>
      <c r="BQ82" s="272">
        <v>574</v>
      </c>
      <c r="BR82" s="271"/>
      <c r="BS82" s="117"/>
      <c r="BT82" s="268">
        <v>80</v>
      </c>
      <c r="BU82" s="268" t="s">
        <v>482</v>
      </c>
      <c r="BV82" s="272">
        <v>995</v>
      </c>
      <c r="BW82" s="271"/>
      <c r="BX82" s="271"/>
      <c r="BY82" s="117"/>
      <c r="BZ82" s="268">
        <v>10</v>
      </c>
      <c r="CA82" s="268" t="s">
        <v>183</v>
      </c>
      <c r="CB82" s="272">
        <f t="shared" si="59"/>
        <v>3178.4400000000005</v>
      </c>
      <c r="CC82" s="272">
        <f t="shared" si="60"/>
        <v>130.80000000000001</v>
      </c>
      <c r="CG82" s="268">
        <f t="shared" si="53"/>
        <v>81</v>
      </c>
      <c r="CH82" s="268" t="str">
        <f t="shared" si="61"/>
        <v>80х40х3,0</v>
      </c>
      <c r="CI82" s="272">
        <f t="shared" si="62"/>
        <v>393</v>
      </c>
      <c r="CJ82" s="268">
        <v>6</v>
      </c>
      <c r="CK82" s="348"/>
      <c r="CL82" s="268">
        <v>81</v>
      </c>
      <c r="CM82" s="268" t="str">
        <f t="shared" si="56"/>
        <v>100х100х3,0</v>
      </c>
      <c r="CN82" s="268">
        <f t="shared" si="57"/>
        <v>681</v>
      </c>
      <c r="CO82" s="268">
        <v>12</v>
      </c>
      <c r="CP82" s="452"/>
      <c r="CQ82" s="280">
        <v>81</v>
      </c>
      <c r="CR82" s="279" t="str">
        <f>Лист2!L83</f>
        <v>133 (5,0)</v>
      </c>
      <c r="CS82" s="279">
        <f t="shared" si="58"/>
        <v>1450</v>
      </c>
      <c r="CT82" s="268">
        <v>12</v>
      </c>
      <c r="CU82" s="452"/>
      <c r="CV82" s="268">
        <v>31</v>
      </c>
      <c r="CW82" s="279" t="s">
        <v>341</v>
      </c>
      <c r="CX82" s="272">
        <f t="shared" si="63"/>
        <v>1339.8419999999999</v>
      </c>
      <c r="CY82" s="272">
        <f t="shared" si="64"/>
        <v>79.8</v>
      </c>
      <c r="CZ82" s="268">
        <v>12</v>
      </c>
      <c r="DA82" s="452"/>
      <c r="DB82" s="254"/>
    </row>
    <row r="83" spans="1:106" ht="19.05" customHeight="1" x14ac:dyDescent="0.45">
      <c r="A83" s="105">
        <f>Лист2!A85</f>
        <v>83</v>
      </c>
      <c r="B83" s="127" t="str">
        <f>Лист2!B85</f>
        <v>80х60х1,5</v>
      </c>
      <c r="C83" s="183">
        <v>3.1960000000000002</v>
      </c>
      <c r="D83" s="146">
        <f>C83*F44</f>
        <v>280.60880000000003</v>
      </c>
      <c r="E83" s="143"/>
      <c r="F83" s="141"/>
      <c r="G83" s="203">
        <f>Лист2!F85</f>
        <v>83</v>
      </c>
      <c r="H83" s="154" t="str">
        <f>Лист2!G85</f>
        <v>100х100х4,0</v>
      </c>
      <c r="I83" s="345">
        <v>11.84</v>
      </c>
      <c r="J83" s="344">
        <f>I83*F87</f>
        <v>885.63199999999995</v>
      </c>
      <c r="K83" s="1"/>
      <c r="L83" s="1"/>
      <c r="N83" s="268" t="s">
        <v>848</v>
      </c>
      <c r="O83" s="183">
        <v>1.21</v>
      </c>
      <c r="P83" s="23"/>
      <c r="Q83" s="7"/>
      <c r="R83" s="7"/>
      <c r="S83" s="132"/>
      <c r="T83" s="203">
        <f>Лист2!K85</f>
        <v>83</v>
      </c>
      <c r="U83" s="181" t="str">
        <f>Лист2!L85</f>
        <v>159 (2,5)</v>
      </c>
      <c r="V83" s="181">
        <v>9.65</v>
      </c>
      <c r="W83" s="212">
        <f>V83*Y78</f>
        <v>741.12</v>
      </c>
      <c r="X83" s="105"/>
      <c r="Y83" s="105"/>
      <c r="Z83" s="132"/>
      <c r="AA83" s="123" t="s">
        <v>595</v>
      </c>
      <c r="AB83" s="127">
        <f>Коеф!AC83</f>
        <v>290</v>
      </c>
      <c r="AC83" s="313">
        <f t="shared" ref="AC83:AC105" si="66">(AD83+AE83)*AB83</f>
        <v>26622</v>
      </c>
      <c r="AD83" s="106">
        <f>Коеф!AF83</f>
        <v>90</v>
      </c>
      <c r="AE83" s="338">
        <v>1.8</v>
      </c>
      <c r="AF83" s="132"/>
      <c r="BJ83" s="268">
        <v>81</v>
      </c>
      <c r="BK83" s="268" t="s">
        <v>55</v>
      </c>
      <c r="BL83" s="272">
        <v>393</v>
      </c>
      <c r="BM83" s="281"/>
      <c r="BN83" s="271"/>
      <c r="BO83" s="268">
        <v>81</v>
      </c>
      <c r="BP83" s="268" t="s">
        <v>103</v>
      </c>
      <c r="BQ83" s="272">
        <v>681</v>
      </c>
      <c r="BR83" s="271"/>
      <c r="BS83" s="117"/>
      <c r="BT83" s="268">
        <v>81</v>
      </c>
      <c r="BU83" s="268" t="s">
        <v>840</v>
      </c>
      <c r="BV83" s="272">
        <v>1450</v>
      </c>
      <c r="BW83" s="271"/>
      <c r="BX83" s="271"/>
      <c r="BY83" s="117"/>
      <c r="BZ83" s="268">
        <v>11</v>
      </c>
      <c r="CA83" s="268" t="s">
        <v>194</v>
      </c>
      <c r="CB83" s="272">
        <f t="shared" si="59"/>
        <v>3623.1600000000003</v>
      </c>
      <c r="CC83" s="272">
        <f t="shared" si="60"/>
        <v>130.80000000000001</v>
      </c>
      <c r="CG83" s="268">
        <f t="shared" si="53"/>
        <v>82</v>
      </c>
      <c r="CH83" s="268" t="str">
        <f t="shared" si="61"/>
        <v>80х40х4,0</v>
      </c>
      <c r="CI83" s="272">
        <f t="shared" si="62"/>
        <v>510</v>
      </c>
      <c r="CJ83" s="268">
        <v>6</v>
      </c>
      <c r="CK83" s="348"/>
      <c r="CL83" s="268">
        <v>82</v>
      </c>
      <c r="CM83" s="268" t="str">
        <f t="shared" si="56"/>
        <v>100х100х3,5</v>
      </c>
      <c r="CN83" s="268">
        <f t="shared" si="57"/>
        <v>781</v>
      </c>
      <c r="CO83" s="268">
        <v>12</v>
      </c>
      <c r="CP83" s="452"/>
      <c r="CQ83" s="268">
        <v>82</v>
      </c>
      <c r="CR83" s="279" t="str">
        <f>Лист2!L84</f>
        <v>159 (2,0)</v>
      </c>
      <c r="CS83" s="279">
        <f t="shared" si="58"/>
        <v>587</v>
      </c>
      <c r="CT83" s="268">
        <v>12</v>
      </c>
      <c r="CU83" s="452"/>
      <c r="CV83" s="268">
        <v>32</v>
      </c>
      <c r="CW83" s="279" t="s">
        <v>337</v>
      </c>
      <c r="CX83" s="272">
        <f t="shared" si="63"/>
        <v>2493.0480000000002</v>
      </c>
      <c r="CY83" s="272">
        <f t="shared" si="64"/>
        <v>130.80000000000001</v>
      </c>
      <c r="CZ83" s="268">
        <v>12</v>
      </c>
      <c r="DA83" s="452"/>
      <c r="DB83" s="254"/>
    </row>
    <row r="84" spans="1:106" ht="19.05" customHeight="1" x14ac:dyDescent="0.45">
      <c r="A84" s="105">
        <f>Лист2!A86</f>
        <v>84</v>
      </c>
      <c r="B84" s="127" t="str">
        <f>Лист2!B86</f>
        <v>80х60х1,8</v>
      </c>
      <c r="C84" s="183">
        <v>3.81</v>
      </c>
      <c r="D84" s="146">
        <f>C84*F46</f>
        <v>319.27800000000002</v>
      </c>
      <c r="E84" s="157">
        <v>2.5</v>
      </c>
      <c r="F84" s="302">
        <f>Коеф!F90+1.8</f>
        <v>75.8</v>
      </c>
      <c r="G84" s="203">
        <f>Лист2!F86</f>
        <v>84</v>
      </c>
      <c r="H84" s="154" t="str">
        <f>Лист2!G86</f>
        <v>100х100х5,0</v>
      </c>
      <c r="I84" s="345">
        <v>14.4</v>
      </c>
      <c r="J84" s="344">
        <f>I84*F88</f>
        <v>1077.1199999999999</v>
      </c>
      <c r="K84" s="295">
        <v>2.5</v>
      </c>
      <c r="L84" s="193">
        <f>Коеф!L84+1.8</f>
        <v>74.8</v>
      </c>
      <c r="N84" s="268" t="s">
        <v>849</v>
      </c>
      <c r="O84" s="183">
        <v>1.58</v>
      </c>
      <c r="P84" s="17"/>
      <c r="S84" s="132"/>
      <c r="T84" s="203">
        <f>Лист2!K86</f>
        <v>84</v>
      </c>
      <c r="U84" s="181" t="str">
        <f>Лист2!L86</f>
        <v>159 (3,0)</v>
      </c>
      <c r="V84" s="181">
        <v>11.54</v>
      </c>
      <c r="W84" s="212">
        <f>V84*Y79</f>
        <v>886.27199999999993</v>
      </c>
      <c r="X84" s="105"/>
      <c r="Y84" s="105"/>
      <c r="Z84" s="132"/>
      <c r="AA84" s="123" t="s">
        <v>596</v>
      </c>
      <c r="AB84" s="127">
        <f>Коеф!AC84</f>
        <v>360</v>
      </c>
      <c r="AC84" s="313">
        <f t="shared" si="66"/>
        <v>33048</v>
      </c>
      <c r="AD84" s="106">
        <f>Коеф!AF84</f>
        <v>90</v>
      </c>
      <c r="AE84" s="338">
        <v>1.8</v>
      </c>
      <c r="AF84" s="132"/>
      <c r="BJ84" s="268">
        <v>82</v>
      </c>
      <c r="BK84" s="268" t="s">
        <v>253</v>
      </c>
      <c r="BL84" s="272">
        <v>510</v>
      </c>
      <c r="BM84" s="281"/>
      <c r="BN84" s="271"/>
      <c r="BO84" s="268">
        <v>82</v>
      </c>
      <c r="BP84" s="268" t="s">
        <v>559</v>
      </c>
      <c r="BQ84" s="268">
        <v>781</v>
      </c>
      <c r="BR84" s="271"/>
      <c r="BS84" s="117"/>
      <c r="BT84" s="268">
        <v>82</v>
      </c>
      <c r="BU84" s="268" t="s">
        <v>569</v>
      </c>
      <c r="BV84" s="272">
        <v>587</v>
      </c>
      <c r="BW84" s="271"/>
      <c r="BX84" s="271"/>
      <c r="BY84" s="117"/>
      <c r="BZ84" s="268">
        <v>12</v>
      </c>
      <c r="CA84" s="268" t="s">
        <v>456</v>
      </c>
      <c r="CB84" s="272">
        <f t="shared" si="59"/>
        <v>4159.4400000000005</v>
      </c>
      <c r="CC84" s="272">
        <f t="shared" si="60"/>
        <v>130.80000000000001</v>
      </c>
      <c r="CG84" s="268">
        <f t="shared" si="53"/>
        <v>83</v>
      </c>
      <c r="CH84" s="268" t="str">
        <f t="shared" si="61"/>
        <v>80х60х1,5</v>
      </c>
      <c r="CI84" s="272">
        <f t="shared" si="62"/>
        <v>281</v>
      </c>
      <c r="CJ84" s="268">
        <v>6</v>
      </c>
      <c r="CK84" s="348"/>
      <c r="CL84" s="268">
        <v>83</v>
      </c>
      <c r="CM84" s="268" t="str">
        <f t="shared" si="56"/>
        <v>100х100х4,0</v>
      </c>
      <c r="CN84" s="268">
        <f t="shared" si="57"/>
        <v>886</v>
      </c>
      <c r="CO84" s="268">
        <v>12</v>
      </c>
      <c r="CP84" s="452"/>
      <c r="CQ84" s="280">
        <v>83</v>
      </c>
      <c r="CR84" s="279" t="str">
        <f>Лист2!L85</f>
        <v>159 (2,5)</v>
      </c>
      <c r="CS84" s="279">
        <f t="shared" si="58"/>
        <v>674</v>
      </c>
      <c r="CT84" s="268">
        <v>12</v>
      </c>
      <c r="CU84" s="452"/>
      <c r="CV84" s="268">
        <v>33</v>
      </c>
      <c r="CW84" s="279" t="s">
        <v>338</v>
      </c>
      <c r="CX84" s="272">
        <f t="shared" si="63"/>
        <v>2789.9639999999999</v>
      </c>
      <c r="CY84" s="272">
        <f t="shared" si="64"/>
        <v>130.80000000000001</v>
      </c>
      <c r="CZ84" s="268">
        <v>12</v>
      </c>
      <c r="DA84" s="452"/>
      <c r="DB84" s="254"/>
    </row>
    <row r="85" spans="1:106" ht="19.05" customHeight="1" x14ac:dyDescent="0.45">
      <c r="A85" s="105">
        <f>Лист2!A87</f>
        <v>85</v>
      </c>
      <c r="B85" s="127" t="str">
        <f>Лист2!B87</f>
        <v>80х60х2,0</v>
      </c>
      <c r="C85" s="145">
        <v>4.22</v>
      </c>
      <c r="D85" s="146">
        <f>C85*F47</f>
        <v>332.53599999999994</v>
      </c>
      <c r="E85" s="157">
        <v>2.8</v>
      </c>
      <c r="F85" s="302">
        <f>Коеф!F91+1.8</f>
        <v>74.8</v>
      </c>
      <c r="G85" s="203">
        <f>Лист2!F87</f>
        <v>85</v>
      </c>
      <c r="H85" s="190" t="str">
        <f>Лист2!G87</f>
        <v>120х120х2,5</v>
      </c>
      <c r="I85" s="191">
        <v>9.14</v>
      </c>
      <c r="J85" s="146">
        <f>I85*L84</f>
        <v>683.67200000000003</v>
      </c>
      <c r="K85" s="295">
        <v>3</v>
      </c>
      <c r="L85" s="193">
        <f>Коеф!L85+1.8</f>
        <v>74.8</v>
      </c>
      <c r="N85" s="268" t="s">
        <v>850</v>
      </c>
      <c r="O85" s="183">
        <v>2</v>
      </c>
      <c r="P85" s="17"/>
      <c r="S85" s="132"/>
      <c r="T85" s="203">
        <f>Лист2!K87</f>
        <v>85</v>
      </c>
      <c r="U85" s="181" t="str">
        <f>Лист2!L87</f>
        <v>159 (3,5)</v>
      </c>
      <c r="V85" s="181">
        <v>13.16</v>
      </c>
      <c r="W85" s="212">
        <f>V85*Y79</f>
        <v>1010.688</v>
      </c>
      <c r="X85" s="105"/>
      <c r="Y85" s="105"/>
      <c r="Z85" s="132"/>
      <c r="AA85" s="123" t="s">
        <v>635</v>
      </c>
      <c r="AB85" s="127">
        <f>Коеф!AC85</f>
        <v>440</v>
      </c>
      <c r="AC85" s="313">
        <f t="shared" si="66"/>
        <v>40392</v>
      </c>
      <c r="AD85" s="106">
        <f>Коеф!AF85</f>
        <v>90</v>
      </c>
      <c r="AE85" s="338">
        <v>1.8</v>
      </c>
      <c r="AF85" s="132"/>
      <c r="BJ85" s="268">
        <v>83</v>
      </c>
      <c r="BK85" s="268" t="s">
        <v>483</v>
      </c>
      <c r="BL85" s="272">
        <v>281</v>
      </c>
      <c r="BM85" s="281"/>
      <c r="BN85" s="271"/>
      <c r="BO85" s="268">
        <v>83</v>
      </c>
      <c r="BP85" s="268" t="s">
        <v>104</v>
      </c>
      <c r="BQ85" s="268">
        <v>886</v>
      </c>
      <c r="BR85" s="271"/>
      <c r="BS85" s="117"/>
      <c r="BT85" s="268">
        <v>83</v>
      </c>
      <c r="BU85" s="268" t="s">
        <v>234</v>
      </c>
      <c r="BV85" s="272">
        <v>674</v>
      </c>
      <c r="BW85" s="271"/>
      <c r="BX85" s="271"/>
      <c r="BY85" s="117"/>
      <c r="BZ85" s="386" t="s">
        <v>675</v>
      </c>
      <c r="CA85" s="429"/>
      <c r="CB85" s="429"/>
      <c r="CC85" s="387"/>
      <c r="CG85" s="268">
        <f t="shared" si="53"/>
        <v>84</v>
      </c>
      <c r="CH85" s="268" t="str">
        <f t="shared" si="61"/>
        <v>80х60х1,8</v>
      </c>
      <c r="CI85" s="272">
        <f t="shared" si="62"/>
        <v>319</v>
      </c>
      <c r="CJ85" s="268">
        <v>6</v>
      </c>
      <c r="CK85" s="348"/>
      <c r="CL85" s="268">
        <v>84</v>
      </c>
      <c r="CM85" s="268" t="str">
        <f t="shared" si="56"/>
        <v>100х100х5,0</v>
      </c>
      <c r="CN85" s="268">
        <f t="shared" si="57"/>
        <v>1080</v>
      </c>
      <c r="CO85" s="268">
        <v>12</v>
      </c>
      <c r="CP85" s="432"/>
      <c r="CQ85" s="268">
        <v>84</v>
      </c>
      <c r="CR85" s="279" t="str">
        <f>Лист2!L86</f>
        <v>159 (3,0)</v>
      </c>
      <c r="CS85" s="279">
        <f t="shared" si="58"/>
        <v>805</v>
      </c>
      <c r="CT85" s="268">
        <v>12</v>
      </c>
      <c r="CU85" s="452"/>
      <c r="CV85" s="268">
        <v>34</v>
      </c>
      <c r="CW85" s="279" t="s">
        <v>339</v>
      </c>
      <c r="CX85" s="272">
        <f t="shared" si="63"/>
        <v>3178.4400000000005</v>
      </c>
      <c r="CY85" s="272">
        <f t="shared" si="64"/>
        <v>130.80000000000001</v>
      </c>
      <c r="CZ85" s="268">
        <v>12</v>
      </c>
      <c r="DA85" s="452"/>
      <c r="DB85" s="254"/>
    </row>
    <row r="86" spans="1:106" ht="19.05" customHeight="1" x14ac:dyDescent="0.45">
      <c r="A86" s="105">
        <f>Лист2!A88</f>
        <v>86</v>
      </c>
      <c r="B86" s="343" t="str">
        <f>Лист2!B88</f>
        <v>80х60х2,5</v>
      </c>
      <c r="C86" s="155">
        <v>5.2140000000000004</v>
      </c>
      <c r="D86" s="344">
        <f>C86*F84</f>
        <v>395.22120000000001</v>
      </c>
      <c r="E86" s="157">
        <v>3</v>
      </c>
      <c r="F86" s="302">
        <f>Коеф!F92+1.8</f>
        <v>74.8</v>
      </c>
      <c r="G86" s="203">
        <f>Лист2!F88</f>
        <v>86</v>
      </c>
      <c r="H86" s="190" t="str">
        <f>Лист2!G88</f>
        <v>120х120х3,0</v>
      </c>
      <c r="I86" s="191">
        <v>10.9</v>
      </c>
      <c r="J86" s="146">
        <f>I86*L85</f>
        <v>815.32</v>
      </c>
      <c r="K86" s="295">
        <v>3.5</v>
      </c>
      <c r="L86" s="193">
        <f>Коеф!L86+1.8</f>
        <v>74.8</v>
      </c>
      <c r="N86" s="268" t="s">
        <v>851</v>
      </c>
      <c r="O86" s="183">
        <v>2.4700000000000002</v>
      </c>
      <c r="P86" s="17"/>
      <c r="S86" s="132"/>
      <c r="T86" s="203">
        <f>Лист2!K88</f>
        <v>86</v>
      </c>
      <c r="U86" s="181" t="str">
        <f>Лист2!L88</f>
        <v>159 (4,0)</v>
      </c>
      <c r="V86" s="181">
        <v>15.29</v>
      </c>
      <c r="W86" s="212">
        <f>V86*Y80</f>
        <v>1174.2719999999999</v>
      </c>
      <c r="X86" s="105"/>
      <c r="Y86" s="105"/>
      <c r="Z86" s="132"/>
      <c r="AA86" s="123" t="s">
        <v>707</v>
      </c>
      <c r="AB86" s="127">
        <f>Коеф!AC86</f>
        <v>24.39</v>
      </c>
      <c r="AC86" s="313">
        <f t="shared" si="66"/>
        <v>2287.7820000000002</v>
      </c>
      <c r="AD86" s="106">
        <f>Коеф!AF86</f>
        <v>92</v>
      </c>
      <c r="AE86" s="338">
        <v>1.8</v>
      </c>
      <c r="AF86" s="132"/>
      <c r="BJ86" s="268">
        <v>84</v>
      </c>
      <c r="BK86" s="268" t="s">
        <v>167</v>
      </c>
      <c r="BL86" s="272">
        <v>319</v>
      </c>
      <c r="BM86" s="281"/>
      <c r="BN86" s="271"/>
      <c r="BO86" s="268">
        <v>84</v>
      </c>
      <c r="BP86" s="268" t="s">
        <v>105</v>
      </c>
      <c r="BQ86" s="268">
        <v>1080</v>
      </c>
      <c r="BR86" s="271"/>
      <c r="BS86" s="117"/>
      <c r="BT86" s="268">
        <v>84</v>
      </c>
      <c r="BU86" s="268" t="s">
        <v>486</v>
      </c>
      <c r="BV86" s="272">
        <v>805</v>
      </c>
      <c r="BW86" s="271"/>
      <c r="BX86" s="271"/>
      <c r="BY86" s="117"/>
      <c r="BZ86" s="388"/>
      <c r="CA86" s="430"/>
      <c r="CB86" s="430"/>
      <c r="CC86" s="389"/>
      <c r="CG86" s="268">
        <f t="shared" si="53"/>
        <v>85</v>
      </c>
      <c r="CH86" s="268" t="str">
        <f t="shared" si="61"/>
        <v>80х60х2,0</v>
      </c>
      <c r="CI86" s="272">
        <f t="shared" si="62"/>
        <v>333</v>
      </c>
      <c r="CJ86" s="268">
        <v>6</v>
      </c>
      <c r="CK86" s="348"/>
      <c r="CL86" s="268">
        <v>85</v>
      </c>
      <c r="CM86" s="268" t="str">
        <f t="shared" si="56"/>
        <v>120х120х2,5</v>
      </c>
      <c r="CN86" s="268">
        <f t="shared" si="57"/>
        <v>685</v>
      </c>
      <c r="CO86" s="268">
        <v>12</v>
      </c>
      <c r="CP86" s="431" t="s">
        <v>349</v>
      </c>
      <c r="CQ86" s="280">
        <v>85</v>
      </c>
      <c r="CR86" s="279" t="str">
        <f>Лист2!L87</f>
        <v>159 (3,5)</v>
      </c>
      <c r="CS86" s="279">
        <f t="shared" si="58"/>
        <v>919</v>
      </c>
      <c r="CT86" s="268">
        <v>12</v>
      </c>
      <c r="CU86" s="452"/>
      <c r="CV86" s="268">
        <v>35</v>
      </c>
      <c r="CW86" s="279" t="s">
        <v>340</v>
      </c>
      <c r="CX86" s="272">
        <f t="shared" si="63"/>
        <v>3623.1600000000003</v>
      </c>
      <c r="CY86" s="272">
        <f t="shared" si="64"/>
        <v>130.80000000000001</v>
      </c>
      <c r="CZ86" s="268">
        <v>12</v>
      </c>
      <c r="DA86" s="452"/>
      <c r="DB86" s="254"/>
    </row>
    <row r="87" spans="1:106" ht="19.05" customHeight="1" x14ac:dyDescent="0.45">
      <c r="A87" s="105">
        <f>Лист2!A89</f>
        <v>87</v>
      </c>
      <c r="B87" s="343" t="str">
        <f>Лист2!B89</f>
        <v>80х60х3,0</v>
      </c>
      <c r="C87" s="155">
        <v>6.19</v>
      </c>
      <c r="D87" s="344">
        <f>C87*F86</f>
        <v>463.012</v>
      </c>
      <c r="E87" s="157">
        <v>4</v>
      </c>
      <c r="F87" s="302">
        <f>Коеф!F93+1.8</f>
        <v>74.8</v>
      </c>
      <c r="G87" s="203">
        <f>Лист2!F89</f>
        <v>87</v>
      </c>
      <c r="H87" s="190" t="str">
        <f>Лист2!G89</f>
        <v>120х120х4,0</v>
      </c>
      <c r="I87" s="191">
        <v>14.25</v>
      </c>
      <c r="J87" s="146">
        <f>I87*L87</f>
        <v>1065.8999999999999</v>
      </c>
      <c r="K87" s="295">
        <v>4</v>
      </c>
      <c r="L87" s="193">
        <f>Коеф!L87+1.8</f>
        <v>74.8</v>
      </c>
      <c r="N87" s="268" t="s">
        <v>852</v>
      </c>
      <c r="O87" s="183">
        <v>2.98</v>
      </c>
      <c r="P87" s="17"/>
      <c r="S87" s="132"/>
      <c r="T87" s="203">
        <f>Лист2!K89</f>
        <v>87</v>
      </c>
      <c r="U87" s="181" t="str">
        <f>Лист2!L89</f>
        <v>159 (4,5)</v>
      </c>
      <c r="V87" s="181">
        <v>17.149999999999999</v>
      </c>
      <c r="W87" s="324">
        <f>V87*Y81</f>
        <v>1317.12</v>
      </c>
      <c r="X87" s="105"/>
      <c r="Y87" s="105"/>
      <c r="Z87" s="132"/>
      <c r="AA87" s="123" t="s">
        <v>813</v>
      </c>
      <c r="AB87" s="127">
        <f>Коеф!AC87</f>
        <v>29.51</v>
      </c>
      <c r="AC87" s="313">
        <f t="shared" si="66"/>
        <v>2768.038</v>
      </c>
      <c r="AD87" s="106">
        <f>Коеф!AF87</f>
        <v>92</v>
      </c>
      <c r="AE87" s="338">
        <v>1.8</v>
      </c>
      <c r="AF87" s="132"/>
      <c r="BJ87" s="268">
        <v>85</v>
      </c>
      <c r="BK87" s="268" t="s">
        <v>56</v>
      </c>
      <c r="BL87" s="272">
        <v>333</v>
      </c>
      <c r="BM87" s="281"/>
      <c r="BN87" s="271"/>
      <c r="BO87" s="268">
        <v>85</v>
      </c>
      <c r="BP87" s="268" t="s">
        <v>243</v>
      </c>
      <c r="BQ87" s="268">
        <v>685</v>
      </c>
      <c r="BR87" s="271"/>
      <c r="BS87" s="117"/>
      <c r="BT87" s="268">
        <v>85</v>
      </c>
      <c r="BU87" s="268" t="s">
        <v>802</v>
      </c>
      <c r="BV87" s="272">
        <v>919</v>
      </c>
      <c r="BW87" s="271"/>
      <c r="BX87" s="271"/>
      <c r="BY87" s="271"/>
      <c r="BZ87" s="431" t="s">
        <v>0</v>
      </c>
      <c r="CA87" s="431" t="s">
        <v>108</v>
      </c>
      <c r="CB87" s="268" t="s">
        <v>118</v>
      </c>
      <c r="CC87" s="268" t="s">
        <v>118</v>
      </c>
      <c r="CG87" s="268">
        <f t="shared" si="53"/>
        <v>86</v>
      </c>
      <c r="CH87" s="268" t="str">
        <f t="shared" si="61"/>
        <v>80х60х2,5</v>
      </c>
      <c r="CI87" s="272">
        <f t="shared" si="62"/>
        <v>395</v>
      </c>
      <c r="CJ87" s="268">
        <v>6</v>
      </c>
      <c r="CK87" s="348"/>
      <c r="CL87" s="268">
        <v>86</v>
      </c>
      <c r="CM87" s="268" t="str">
        <f t="shared" si="56"/>
        <v>120х120х3,0</v>
      </c>
      <c r="CN87" s="268">
        <f t="shared" si="57"/>
        <v>815</v>
      </c>
      <c r="CO87" s="268">
        <v>12</v>
      </c>
      <c r="CP87" s="452"/>
      <c r="CQ87" s="280">
        <v>86</v>
      </c>
      <c r="CR87" s="279" t="str">
        <f>Лист2!L88</f>
        <v>159 (4,0)</v>
      </c>
      <c r="CS87" s="279">
        <f t="shared" si="58"/>
        <v>1067</v>
      </c>
      <c r="CT87" s="268">
        <v>12</v>
      </c>
      <c r="CU87" s="452"/>
      <c r="CV87" s="268">
        <v>36</v>
      </c>
      <c r="CW87" s="279" t="s">
        <v>457</v>
      </c>
      <c r="CX87" s="272">
        <f t="shared" si="63"/>
        <v>4159.4400000000005</v>
      </c>
      <c r="CY87" s="272">
        <f t="shared" si="64"/>
        <v>130.80000000000001</v>
      </c>
      <c r="CZ87" s="268">
        <v>12</v>
      </c>
      <c r="DA87" s="432"/>
      <c r="DB87" s="254"/>
    </row>
    <row r="88" spans="1:106" ht="19.05" customHeight="1" x14ac:dyDescent="0.45">
      <c r="A88" s="105">
        <f>Лист2!A90</f>
        <v>88</v>
      </c>
      <c r="B88" s="343" t="str">
        <f>Лист2!B90</f>
        <v>80х60х4,0</v>
      </c>
      <c r="C88" s="155">
        <v>8.07</v>
      </c>
      <c r="D88" s="344">
        <f>C88*F87</f>
        <v>603.63599999999997</v>
      </c>
      <c r="E88" s="341">
        <v>5</v>
      </c>
      <c r="F88" s="302">
        <f>Коеф!F94+1.8</f>
        <v>74.8</v>
      </c>
      <c r="G88" s="203">
        <f>Лист2!F90</f>
        <v>88</v>
      </c>
      <c r="H88" s="190" t="str">
        <f>Лист2!G90</f>
        <v>120х120х5,0</v>
      </c>
      <c r="I88" s="191">
        <v>17.72</v>
      </c>
      <c r="J88" s="146">
        <f>I88*L88</f>
        <v>1635.5559999999998</v>
      </c>
      <c r="K88" s="295">
        <v>5</v>
      </c>
      <c r="L88" s="193">
        <f>Коеф!L88+1.8</f>
        <v>92.3</v>
      </c>
      <c r="P88" s="17"/>
      <c r="S88" s="132"/>
      <c r="T88" s="203">
        <f>Лист2!K90</f>
        <v>88</v>
      </c>
      <c r="U88" s="181" t="str">
        <f>Лист2!L90</f>
        <v>159 (5,0)</v>
      </c>
      <c r="V88" s="181">
        <v>18.989999999999998</v>
      </c>
      <c r="W88" s="212">
        <f>V88*Y82</f>
        <v>1743.2819999999997</v>
      </c>
      <c r="X88" s="105"/>
      <c r="Y88" s="105"/>
      <c r="Z88" s="132"/>
      <c r="AA88" s="123" t="s">
        <v>708</v>
      </c>
      <c r="AB88" s="127">
        <f>Коеф!AC88</f>
        <v>34.15</v>
      </c>
      <c r="AC88" s="313">
        <f t="shared" si="66"/>
        <v>3203.27</v>
      </c>
      <c r="AD88" s="106">
        <f>Коеф!AF88</f>
        <v>92</v>
      </c>
      <c r="AE88" s="338">
        <v>1.8</v>
      </c>
      <c r="AF88" s="132"/>
      <c r="BJ88" s="268">
        <v>86</v>
      </c>
      <c r="BK88" s="268" t="s">
        <v>57</v>
      </c>
      <c r="BL88" s="272">
        <v>395</v>
      </c>
      <c r="BM88" s="281"/>
      <c r="BN88" s="271"/>
      <c r="BO88" s="268">
        <v>86</v>
      </c>
      <c r="BP88" s="268" t="s">
        <v>231</v>
      </c>
      <c r="BQ88" s="268">
        <v>815</v>
      </c>
      <c r="BR88" s="271"/>
      <c r="BS88" s="117"/>
      <c r="BT88" s="268">
        <v>86</v>
      </c>
      <c r="BU88" s="268" t="s">
        <v>216</v>
      </c>
      <c r="BV88" s="268">
        <v>1067</v>
      </c>
      <c r="BW88" s="271"/>
      <c r="BX88" s="271"/>
      <c r="BY88" s="271"/>
      <c r="BZ88" s="432"/>
      <c r="CA88" s="432"/>
      <c r="CB88" s="268" t="s">
        <v>119</v>
      </c>
      <c r="CC88" s="268" t="s">
        <v>222</v>
      </c>
      <c r="CG88" s="268">
        <f t="shared" si="53"/>
        <v>87</v>
      </c>
      <c r="CH88" s="268" t="str">
        <f t="shared" si="61"/>
        <v>80х60х3,0</v>
      </c>
      <c r="CI88" s="272">
        <f t="shared" si="62"/>
        <v>463</v>
      </c>
      <c r="CJ88" s="268">
        <v>6</v>
      </c>
      <c r="CK88" s="348"/>
      <c r="CL88" s="268">
        <v>87</v>
      </c>
      <c r="CM88" s="268" t="str">
        <f t="shared" si="56"/>
        <v>120х120х4,0</v>
      </c>
      <c r="CN88" s="268">
        <f t="shared" si="57"/>
        <v>1070</v>
      </c>
      <c r="CO88" s="268">
        <v>12</v>
      </c>
      <c r="CP88" s="452"/>
      <c r="CQ88" s="268">
        <v>87</v>
      </c>
      <c r="CR88" s="279" t="str">
        <f>Лист2!L89</f>
        <v>159 (4,5)</v>
      </c>
      <c r="CS88" s="279">
        <f t="shared" si="58"/>
        <v>1225</v>
      </c>
      <c r="CT88" s="268">
        <v>12</v>
      </c>
      <c r="CU88" s="452"/>
      <c r="CV88" s="268">
        <v>37</v>
      </c>
      <c r="CW88" s="268" t="str">
        <f t="shared" ref="CW88:CY95" si="67">CA61</f>
        <v>Двутавр 12</v>
      </c>
      <c r="CX88" s="272">
        <f t="shared" si="67"/>
        <v>1182.2460000000001</v>
      </c>
      <c r="CY88" s="272">
        <f t="shared" si="67"/>
        <v>131.80000000000001</v>
      </c>
      <c r="CZ88" s="268" t="s">
        <v>264</v>
      </c>
      <c r="DA88" s="431" t="s">
        <v>348</v>
      </c>
      <c r="DB88" s="254"/>
    </row>
    <row r="89" spans="1:106" ht="19.05" customHeight="1" x14ac:dyDescent="0.45">
      <c r="A89" s="105">
        <f>Лист2!A91</f>
        <v>89</v>
      </c>
      <c r="B89" s="343" t="str">
        <f>Лист2!B91</f>
        <v>80х60х5,0</v>
      </c>
      <c r="C89" s="155">
        <v>9.8699999999999992</v>
      </c>
      <c r="D89" s="344">
        <f>C89*F88</f>
        <v>738.27599999999995</v>
      </c>
      <c r="E89" s="143"/>
      <c r="F89" s="141"/>
      <c r="G89" s="203">
        <f>Лист2!F91</f>
        <v>89</v>
      </c>
      <c r="H89" s="149" t="str">
        <f>Лист2!G91</f>
        <v>140х140х4,0</v>
      </c>
      <c r="I89" s="179">
        <v>16.759</v>
      </c>
      <c r="J89" s="146">
        <f>I89*L89</f>
        <v>1622.2711999999999</v>
      </c>
      <c r="K89" s="152" t="s">
        <v>522</v>
      </c>
      <c r="L89" s="193">
        <f>Коеф!L89+1.8</f>
        <v>96.8</v>
      </c>
      <c r="M89" s="140">
        <f>Лист2!H91/Коеф!I89</f>
        <v>95.172743003759166</v>
      </c>
      <c r="P89" s="17"/>
      <c r="S89" s="132"/>
      <c r="T89" s="203">
        <f>Лист2!K91</f>
        <v>89</v>
      </c>
      <c r="U89" s="181" t="str">
        <f>Лист2!L91</f>
        <v>219 (3,0)</v>
      </c>
      <c r="V89" s="181">
        <v>15.98</v>
      </c>
      <c r="W89" s="212">
        <f>Y89*V89</f>
        <v>1403.0440000000001</v>
      </c>
      <c r="X89" s="184">
        <v>3</v>
      </c>
      <c r="Y89" s="184">
        <f>Коеф!Z89+1.8</f>
        <v>87.8</v>
      </c>
      <c r="Z89" s="132"/>
      <c r="AA89" s="123" t="s">
        <v>709</v>
      </c>
      <c r="AB89" s="127">
        <f>Коеф!AC89</f>
        <v>39.33</v>
      </c>
      <c r="AC89" s="313">
        <f t="shared" si="66"/>
        <v>3689.1539999999995</v>
      </c>
      <c r="AD89" s="106">
        <f>Коеф!AF89</f>
        <v>92</v>
      </c>
      <c r="AE89" s="338">
        <v>1.8</v>
      </c>
      <c r="AF89" s="132"/>
      <c r="BJ89" s="268">
        <v>87</v>
      </c>
      <c r="BK89" s="268" t="s">
        <v>142</v>
      </c>
      <c r="BL89" s="272">
        <v>463</v>
      </c>
      <c r="BM89" s="281"/>
      <c r="BN89" s="271"/>
      <c r="BO89" s="268">
        <v>87</v>
      </c>
      <c r="BP89" s="268" t="s">
        <v>143</v>
      </c>
      <c r="BQ89" s="268">
        <v>1070</v>
      </c>
      <c r="BR89" s="271"/>
      <c r="BS89" s="117"/>
      <c r="BT89" s="268">
        <v>87</v>
      </c>
      <c r="BU89" s="268" t="s">
        <v>218</v>
      </c>
      <c r="BV89" s="268">
        <v>1225</v>
      </c>
      <c r="BW89" s="271"/>
      <c r="BX89" s="271"/>
      <c r="BY89" s="271"/>
      <c r="BZ89" s="268">
        <v>1</v>
      </c>
      <c r="CA89" s="268" t="s">
        <v>196</v>
      </c>
      <c r="CB89" s="272">
        <v>38</v>
      </c>
      <c r="CC89" s="272">
        <f>Лист2!S78+1.8</f>
        <v>59.8</v>
      </c>
      <c r="CG89" s="268">
        <f t="shared" si="53"/>
        <v>88</v>
      </c>
      <c r="CH89" s="268" t="str">
        <f t="shared" si="61"/>
        <v>80х60х4,0</v>
      </c>
      <c r="CI89" s="272">
        <f t="shared" si="62"/>
        <v>604</v>
      </c>
      <c r="CJ89" s="268">
        <v>6</v>
      </c>
      <c r="CK89" s="348"/>
      <c r="CL89" s="268">
        <v>88</v>
      </c>
      <c r="CM89" s="268" t="str">
        <f t="shared" si="56"/>
        <v>120х120х5,0</v>
      </c>
      <c r="CN89" s="268">
        <f t="shared" si="57"/>
        <v>1640</v>
      </c>
      <c r="CO89" s="268">
        <v>12</v>
      </c>
      <c r="CP89" s="452"/>
      <c r="CQ89" s="280">
        <v>88</v>
      </c>
      <c r="CR89" s="279" t="str">
        <f>Лист2!L90</f>
        <v>159 (5,0)</v>
      </c>
      <c r="CS89" s="279">
        <f t="shared" si="58"/>
        <v>1745</v>
      </c>
      <c r="CT89" s="268">
        <v>12</v>
      </c>
      <c r="CU89" s="452"/>
      <c r="CV89" s="268">
        <v>38</v>
      </c>
      <c r="CW89" s="268" t="str">
        <f t="shared" si="67"/>
        <v>Двутавр 14</v>
      </c>
      <c r="CX89" s="272">
        <f t="shared" si="67"/>
        <v>1420.8040000000001</v>
      </c>
      <c r="CY89" s="272">
        <f t="shared" si="67"/>
        <v>131.80000000000001</v>
      </c>
      <c r="CZ89" s="268" t="s">
        <v>264</v>
      </c>
      <c r="DA89" s="452"/>
      <c r="DB89" s="254"/>
    </row>
    <row r="90" spans="1:106" ht="19.05" customHeight="1" x14ac:dyDescent="0.45">
      <c r="A90" s="105">
        <f>Лист2!A92</f>
        <v>90</v>
      </c>
      <c r="B90" s="127" t="str">
        <f>Лист2!B92</f>
        <v>100х50х1,5</v>
      </c>
      <c r="C90" s="188">
        <v>3.5419999999999998</v>
      </c>
      <c r="D90" s="174">
        <f>C90*F44</f>
        <v>310.98759999999999</v>
      </c>
      <c r="E90" s="143"/>
      <c r="F90" s="141"/>
      <c r="G90" s="203">
        <f>Лист2!F92</f>
        <v>90</v>
      </c>
      <c r="H90" s="149" t="str">
        <f>Лист2!G92</f>
        <v>140х140х5,0</v>
      </c>
      <c r="I90" s="179">
        <v>20.69</v>
      </c>
      <c r="J90" s="146">
        <f>I90*L89</f>
        <v>2002.7920000000001</v>
      </c>
      <c r="K90" s="118"/>
      <c r="L90" s="118"/>
      <c r="M90" s="140">
        <f>Лист2!H92/Коеф!I90</f>
        <v>94.973417109714831</v>
      </c>
      <c r="P90" s="17"/>
      <c r="S90" s="132"/>
      <c r="T90" s="203">
        <f>Лист2!K92</f>
        <v>90</v>
      </c>
      <c r="U90" s="181" t="str">
        <f>Лист2!L92</f>
        <v>219 (4,0)</v>
      </c>
      <c r="V90" s="181">
        <v>21.21</v>
      </c>
      <c r="W90" s="212">
        <f>V90*Y90</f>
        <v>1862.2380000000001</v>
      </c>
      <c r="X90" s="184">
        <v>4</v>
      </c>
      <c r="Y90" s="184">
        <f>Коеф!Z90+1.8</f>
        <v>87.8</v>
      </c>
      <c r="Z90" s="132"/>
      <c r="AA90" s="123" t="s">
        <v>636</v>
      </c>
      <c r="AB90" s="127">
        <f>Коеф!AC90</f>
        <v>46.27</v>
      </c>
      <c r="AC90" s="313">
        <f t="shared" si="66"/>
        <v>4340.1260000000002</v>
      </c>
      <c r="AD90" s="106">
        <f>Коеф!AF90</f>
        <v>92</v>
      </c>
      <c r="AE90" s="338">
        <v>1.8</v>
      </c>
      <c r="AF90" s="132"/>
      <c r="BJ90" s="268">
        <v>88</v>
      </c>
      <c r="BK90" s="268" t="s">
        <v>280</v>
      </c>
      <c r="BL90" s="272">
        <v>604</v>
      </c>
      <c r="BM90" s="281"/>
      <c r="BN90" s="271"/>
      <c r="BO90" s="268">
        <v>88</v>
      </c>
      <c r="BP90" s="268" t="s">
        <v>233</v>
      </c>
      <c r="BQ90" s="268">
        <v>1640</v>
      </c>
      <c r="BR90" s="271"/>
      <c r="BS90" s="117"/>
      <c r="BT90" s="268">
        <v>88</v>
      </c>
      <c r="BU90" s="268" t="s">
        <v>489</v>
      </c>
      <c r="BV90" s="268">
        <v>1745</v>
      </c>
      <c r="BW90" s="271"/>
      <c r="BX90" s="271"/>
      <c r="BY90" s="117"/>
      <c r="BZ90" s="268">
        <v>2</v>
      </c>
      <c r="CA90" s="268" t="s">
        <v>197</v>
      </c>
      <c r="CB90" s="272">
        <v>55</v>
      </c>
      <c r="CC90" s="272">
        <f>Лист2!S79+1.8</f>
        <v>59.8</v>
      </c>
      <c r="CG90" s="268">
        <f t="shared" si="53"/>
        <v>89</v>
      </c>
      <c r="CH90" s="268" t="str">
        <f t="shared" si="61"/>
        <v>80х60х5,0</v>
      </c>
      <c r="CI90" s="272">
        <f t="shared" si="62"/>
        <v>738</v>
      </c>
      <c r="CJ90" s="268">
        <v>12</v>
      </c>
      <c r="CK90" s="348"/>
      <c r="CL90" s="268">
        <v>89</v>
      </c>
      <c r="CM90" s="268" t="str">
        <f t="shared" si="56"/>
        <v>140х140х4,0</v>
      </c>
      <c r="CN90" s="268">
        <f t="shared" si="57"/>
        <v>1625</v>
      </c>
      <c r="CO90" s="268">
        <v>12</v>
      </c>
      <c r="CP90" s="452"/>
      <c r="CQ90" s="268">
        <v>89</v>
      </c>
      <c r="CR90" s="279" t="str">
        <f>Лист2!L91</f>
        <v>219 (3,0)</v>
      </c>
      <c r="CS90" s="279">
        <f t="shared" si="58"/>
        <v>1405</v>
      </c>
      <c r="CT90" s="268">
        <v>12</v>
      </c>
      <c r="CU90" s="452"/>
      <c r="CV90" s="268">
        <v>39</v>
      </c>
      <c r="CW90" s="268" t="str">
        <f t="shared" si="67"/>
        <v>Двутавр 16</v>
      </c>
      <c r="CX90" s="272">
        <f t="shared" si="67"/>
        <v>1639.5920000000001</v>
      </c>
      <c r="CY90" s="272">
        <f t="shared" si="67"/>
        <v>131.80000000000001</v>
      </c>
      <c r="CZ90" s="268" t="s">
        <v>264</v>
      </c>
      <c r="DA90" s="458" t="s">
        <v>458</v>
      </c>
      <c r="DB90" s="254"/>
    </row>
    <row r="91" spans="1:106" ht="19.05" customHeight="1" x14ac:dyDescent="0.45">
      <c r="A91" s="105">
        <f>Лист2!A93</f>
        <v>91</v>
      </c>
      <c r="B91" s="127" t="str">
        <f>Лист2!B93</f>
        <v>100х50х1,8</v>
      </c>
      <c r="C91" s="145">
        <v>4.09</v>
      </c>
      <c r="D91" s="174">
        <f>C91*F46</f>
        <v>342.74199999999996</v>
      </c>
      <c r="E91" s="143"/>
      <c r="F91" s="141"/>
      <c r="G91" s="203">
        <f>Лист2!F93</f>
        <v>91</v>
      </c>
      <c r="H91" s="149" t="str">
        <f>Лист2!G93</f>
        <v>150х150х5,0</v>
      </c>
      <c r="I91" s="179">
        <v>22.26</v>
      </c>
      <c r="J91" s="146">
        <f>I91*L89</f>
        <v>2154.768</v>
      </c>
      <c r="K91" s="118"/>
      <c r="L91" s="118"/>
      <c r="M91" s="140">
        <f>Лист2!H93/Коеф!I91</f>
        <v>95.013477088948775</v>
      </c>
      <c r="P91" s="17"/>
      <c r="S91" s="132"/>
      <c r="T91" s="203">
        <f>Лист2!K93</f>
        <v>91</v>
      </c>
      <c r="U91" s="181" t="str">
        <f>Лист2!L93</f>
        <v>219 (4,5)</v>
      </c>
      <c r="V91" s="181">
        <v>23.8</v>
      </c>
      <c r="W91" s="324">
        <f>V91*Y91</f>
        <v>2089.64</v>
      </c>
      <c r="X91" s="184">
        <v>4.5</v>
      </c>
      <c r="Y91" s="184">
        <f>Коеф!Z91+1.8</f>
        <v>87.8</v>
      </c>
      <c r="Z91" s="132"/>
      <c r="AA91" s="123" t="s">
        <v>619</v>
      </c>
      <c r="AB91" s="127">
        <f>Коеф!AC91</f>
        <v>47.9</v>
      </c>
      <c r="AC91" s="313">
        <f t="shared" si="66"/>
        <v>4493.0199999999995</v>
      </c>
      <c r="AD91" s="106">
        <f>Коеф!AF91</f>
        <v>92</v>
      </c>
      <c r="AE91" s="338">
        <v>1.8</v>
      </c>
      <c r="AF91" s="132"/>
      <c r="BJ91" s="268">
        <v>89</v>
      </c>
      <c r="BK91" s="268" t="s">
        <v>628</v>
      </c>
      <c r="BL91" s="272">
        <v>738</v>
      </c>
      <c r="BM91" s="281"/>
      <c r="BN91" s="271"/>
      <c r="BO91" s="268">
        <v>89</v>
      </c>
      <c r="BP91" s="268" t="s">
        <v>184</v>
      </c>
      <c r="BQ91" s="268">
        <v>1625</v>
      </c>
      <c r="BR91" s="271"/>
      <c r="BS91" s="271"/>
      <c r="BT91" s="268">
        <v>89</v>
      </c>
      <c r="BU91" s="268" t="s">
        <v>420</v>
      </c>
      <c r="BV91" s="268">
        <v>1405</v>
      </c>
      <c r="BW91" s="271"/>
      <c r="BX91" s="271"/>
      <c r="BY91" s="117"/>
      <c r="BZ91" s="268">
        <v>3</v>
      </c>
      <c r="CA91" s="268" t="s">
        <v>198</v>
      </c>
      <c r="CB91" s="272">
        <v>92</v>
      </c>
      <c r="CC91" s="272">
        <f>Лист2!S80+1.8</f>
        <v>71.8</v>
      </c>
      <c r="CG91" s="268">
        <f t="shared" si="53"/>
        <v>90</v>
      </c>
      <c r="CH91" s="268" t="str">
        <f t="shared" si="61"/>
        <v>100х50х1,5</v>
      </c>
      <c r="CI91" s="272">
        <f t="shared" si="62"/>
        <v>311</v>
      </c>
      <c r="CJ91" s="268">
        <v>6</v>
      </c>
      <c r="CK91" s="348"/>
      <c r="CL91" s="268">
        <v>90</v>
      </c>
      <c r="CM91" s="268" t="str">
        <f t="shared" si="56"/>
        <v>140х140х5,0</v>
      </c>
      <c r="CN91" s="268">
        <f t="shared" si="57"/>
        <v>2005</v>
      </c>
      <c r="CO91" s="268">
        <v>12</v>
      </c>
      <c r="CP91" s="452"/>
      <c r="CQ91" s="280">
        <v>90</v>
      </c>
      <c r="CR91" s="279" t="str">
        <f>Лист2!L92</f>
        <v>219 (4,0)</v>
      </c>
      <c r="CS91" s="279">
        <f t="shared" si="58"/>
        <v>1860</v>
      </c>
      <c r="CT91" s="268">
        <v>12</v>
      </c>
      <c r="CU91" s="452"/>
      <c r="CV91" s="268">
        <v>40</v>
      </c>
      <c r="CW91" s="268" t="str">
        <f t="shared" si="67"/>
        <v>Двутавр 18</v>
      </c>
      <c r="CX91" s="272">
        <f t="shared" si="67"/>
        <v>2485.748</v>
      </c>
      <c r="CY91" s="272">
        <f t="shared" si="67"/>
        <v>131.80000000000001</v>
      </c>
      <c r="CZ91" s="268">
        <v>12</v>
      </c>
      <c r="DA91" s="458"/>
      <c r="DB91" s="254"/>
    </row>
    <row r="92" spans="1:106" ht="19.05" customHeight="1" x14ac:dyDescent="0.45">
      <c r="A92" s="105">
        <f>Лист2!A94</f>
        <v>92</v>
      </c>
      <c r="B92" s="127" t="str">
        <f>Лист2!B94</f>
        <v>100х50х2,0</v>
      </c>
      <c r="C92" s="145">
        <v>4.53</v>
      </c>
      <c r="D92" s="174">
        <f>C92*F47</f>
        <v>356.964</v>
      </c>
      <c r="E92" s="143"/>
      <c r="F92" s="141"/>
      <c r="G92" s="203">
        <f>Лист2!F94</f>
        <v>92</v>
      </c>
      <c r="H92" s="149" t="str">
        <f>Лист2!G94</f>
        <v>160х160х4,0</v>
      </c>
      <c r="I92" s="179">
        <v>19.268999999999998</v>
      </c>
      <c r="J92" s="146">
        <f>I92*L89</f>
        <v>1865.2391999999998</v>
      </c>
      <c r="K92" s="118"/>
      <c r="L92" s="118"/>
      <c r="M92" s="140">
        <f>Лист2!H94/Коеф!I92</f>
        <v>94.971197259847429</v>
      </c>
      <c r="P92" s="17"/>
      <c r="S92" s="132"/>
      <c r="T92" s="203">
        <f>Лист2!K94</f>
        <v>92</v>
      </c>
      <c r="U92" s="181" t="str">
        <f>Лист2!L94</f>
        <v>219 (5,0)</v>
      </c>
      <c r="V92" s="181">
        <v>26.39</v>
      </c>
      <c r="W92" s="212">
        <f>V92*Y92</f>
        <v>2422.6019999999999</v>
      </c>
      <c r="X92" s="222" t="s">
        <v>581</v>
      </c>
      <c r="Y92" s="184">
        <f>Коеф!Z92+1.8</f>
        <v>91.8</v>
      </c>
      <c r="Z92" s="132"/>
      <c r="AA92" s="123" t="s">
        <v>324</v>
      </c>
      <c r="AB92" s="127">
        <f>Коеф!AC92</f>
        <v>300</v>
      </c>
      <c r="AC92" s="313">
        <f t="shared" si="66"/>
        <v>22440</v>
      </c>
      <c r="AD92" s="106">
        <f>Коеф!AF92</f>
        <v>73</v>
      </c>
      <c r="AE92" s="338">
        <v>1.8</v>
      </c>
      <c r="AF92" s="132"/>
      <c r="BJ92" s="268">
        <v>90</v>
      </c>
      <c r="BK92" s="268" t="s">
        <v>443</v>
      </c>
      <c r="BL92" s="272">
        <v>311</v>
      </c>
      <c r="BM92" s="281"/>
      <c r="BN92" s="271"/>
      <c r="BO92" s="268">
        <v>90</v>
      </c>
      <c r="BP92" s="268" t="s">
        <v>144</v>
      </c>
      <c r="BQ92" s="268">
        <v>2005</v>
      </c>
      <c r="BR92" s="271"/>
      <c r="BS92" s="271"/>
      <c r="BT92" s="268">
        <v>90</v>
      </c>
      <c r="BU92" s="268" t="s">
        <v>284</v>
      </c>
      <c r="BV92" s="268">
        <v>1860</v>
      </c>
      <c r="BW92" s="271"/>
      <c r="BX92" s="271"/>
      <c r="BY92" s="117"/>
      <c r="BZ92" s="268">
        <v>4</v>
      </c>
      <c r="CA92" s="268" t="s">
        <v>650</v>
      </c>
      <c r="CB92" s="272">
        <v>95</v>
      </c>
      <c r="CC92" s="272">
        <f>Лист2!S81+1.8</f>
        <v>67.8</v>
      </c>
      <c r="CG92" s="268">
        <f t="shared" si="53"/>
        <v>91</v>
      </c>
      <c r="CH92" s="268" t="str">
        <f t="shared" si="61"/>
        <v>100х50х1,8</v>
      </c>
      <c r="CI92" s="272">
        <f t="shared" si="62"/>
        <v>343</v>
      </c>
      <c r="CJ92" s="268">
        <v>6</v>
      </c>
      <c r="CK92" s="348"/>
      <c r="CL92" s="268">
        <v>91</v>
      </c>
      <c r="CM92" s="268" t="str">
        <f t="shared" si="56"/>
        <v>150х150х5,0</v>
      </c>
      <c r="CN92" s="268">
        <f t="shared" si="57"/>
        <v>2155</v>
      </c>
      <c r="CO92" s="268">
        <v>12</v>
      </c>
      <c r="CP92" s="452"/>
      <c r="CQ92" s="280">
        <v>91</v>
      </c>
      <c r="CR92" s="279" t="str">
        <f>Лист2!L93</f>
        <v>219 (4,5)</v>
      </c>
      <c r="CS92" s="279">
        <f t="shared" si="58"/>
        <v>2145</v>
      </c>
      <c r="CT92" s="268">
        <v>12</v>
      </c>
      <c r="CU92" s="452"/>
      <c r="CV92" s="268">
        <v>41</v>
      </c>
      <c r="CW92" s="268" t="str">
        <f t="shared" si="67"/>
        <v>Двутавр 20</v>
      </c>
      <c r="CX92" s="272">
        <f t="shared" si="67"/>
        <v>2844.2440000000001</v>
      </c>
      <c r="CY92" s="272">
        <f t="shared" si="67"/>
        <v>131.80000000000001</v>
      </c>
      <c r="CZ92" s="268" t="s">
        <v>264</v>
      </c>
      <c r="DA92" s="458"/>
      <c r="DB92" s="254"/>
    </row>
    <row r="93" spans="1:106" ht="19.05" customHeight="1" x14ac:dyDescent="0.45">
      <c r="A93" s="105">
        <f>Лист2!A95</f>
        <v>93</v>
      </c>
      <c r="B93" s="343" t="str">
        <f>Лист2!B95</f>
        <v>100х50х2,5</v>
      </c>
      <c r="C93" s="345">
        <v>5.61</v>
      </c>
      <c r="D93" s="156">
        <f>C93*F48</f>
        <v>425.238</v>
      </c>
      <c r="E93" s="143"/>
      <c r="F93" s="141"/>
      <c r="G93" s="203">
        <f>Лист2!F95</f>
        <v>93</v>
      </c>
      <c r="H93" s="149" t="str">
        <f>Лист2!G95</f>
        <v>160х160х5,0</v>
      </c>
      <c r="I93" s="179">
        <v>24</v>
      </c>
      <c r="J93" s="146">
        <f>I93*L89</f>
        <v>2323.1999999999998</v>
      </c>
      <c r="K93" s="118"/>
      <c r="L93" s="118"/>
      <c r="M93" s="140">
        <f>Лист2!H95/Коеф!I93</f>
        <v>95</v>
      </c>
      <c r="P93" s="17"/>
      <c r="S93" s="132"/>
      <c r="T93" s="203">
        <f>Лист2!K95</f>
        <v>93</v>
      </c>
      <c r="U93" s="181" t="str">
        <f>Лист2!L95</f>
        <v>219 (6,0)</v>
      </c>
      <c r="V93" s="181">
        <v>31.52</v>
      </c>
      <c r="W93" s="212">
        <f>V93*Y92</f>
        <v>2893.5360000000001</v>
      </c>
      <c r="Z93" s="132"/>
      <c r="AA93" s="123" t="s">
        <v>325</v>
      </c>
      <c r="AB93" s="127">
        <f>Коеф!AC93</f>
        <v>368</v>
      </c>
      <c r="AC93" s="313">
        <f t="shared" si="66"/>
        <v>27526.399999999998</v>
      </c>
      <c r="AD93" s="106">
        <f>Коеф!AF93</f>
        <v>73</v>
      </c>
      <c r="AE93" s="338">
        <v>1.8</v>
      </c>
      <c r="AF93" s="132"/>
      <c r="BJ93" s="268">
        <v>91</v>
      </c>
      <c r="BK93" s="268" t="s">
        <v>136</v>
      </c>
      <c r="BL93" s="272">
        <v>343</v>
      </c>
      <c r="BM93" s="281"/>
      <c r="BN93" s="271"/>
      <c r="BO93" s="268">
        <v>91</v>
      </c>
      <c r="BP93" s="268" t="s">
        <v>561</v>
      </c>
      <c r="BQ93" s="268">
        <v>2155</v>
      </c>
      <c r="BR93" s="271"/>
      <c r="BS93" s="117"/>
      <c r="BT93" s="268">
        <v>91</v>
      </c>
      <c r="BU93" s="268" t="s">
        <v>289</v>
      </c>
      <c r="BV93" s="268">
        <v>2145</v>
      </c>
      <c r="BW93" s="271"/>
      <c r="BX93" s="271"/>
      <c r="BY93" s="117"/>
      <c r="BZ93" s="268">
        <v>5</v>
      </c>
      <c r="CA93" s="268" t="s">
        <v>651</v>
      </c>
      <c r="CB93" s="272">
        <v>51</v>
      </c>
      <c r="CC93" s="272">
        <f>Лист2!S82+1.8</f>
        <v>66.8</v>
      </c>
      <c r="CG93" s="268">
        <f t="shared" si="53"/>
        <v>92</v>
      </c>
      <c r="CH93" s="268" t="str">
        <f t="shared" si="61"/>
        <v>100х50х2,0</v>
      </c>
      <c r="CI93" s="272">
        <f t="shared" si="62"/>
        <v>357</v>
      </c>
      <c r="CJ93" s="268">
        <v>6</v>
      </c>
      <c r="CK93" s="348"/>
      <c r="CL93" s="268">
        <v>92</v>
      </c>
      <c r="CM93" s="268" t="str">
        <f t="shared" si="56"/>
        <v>160х160х4,0</v>
      </c>
      <c r="CN93" s="268">
        <f t="shared" si="57"/>
        <v>1865</v>
      </c>
      <c r="CO93" s="268">
        <v>12</v>
      </c>
      <c r="CP93" s="452"/>
      <c r="CQ93" s="268">
        <v>92</v>
      </c>
      <c r="CR93" s="279" t="str">
        <f>Лист2!L94</f>
        <v>219 (5,0)</v>
      </c>
      <c r="CS93" s="279">
        <f t="shared" si="58"/>
        <v>2423</v>
      </c>
      <c r="CT93" s="268">
        <v>12</v>
      </c>
      <c r="CU93" s="452"/>
      <c r="CV93" s="268">
        <v>42</v>
      </c>
      <c r="CW93" s="268" t="str">
        <f t="shared" si="67"/>
        <v>Двутавр 25</v>
      </c>
      <c r="CX93" s="272">
        <f t="shared" si="67"/>
        <v>3387.26</v>
      </c>
      <c r="CY93" s="272">
        <f t="shared" si="67"/>
        <v>131.80000000000001</v>
      </c>
      <c r="CZ93" s="268" t="s">
        <v>264</v>
      </c>
      <c r="DA93" s="458"/>
      <c r="DB93" s="254"/>
    </row>
    <row r="94" spans="1:106" ht="19.05" customHeight="1" x14ac:dyDescent="0.45">
      <c r="A94" s="105">
        <f>Лист2!A96</f>
        <v>94</v>
      </c>
      <c r="B94" s="343" t="str">
        <f>Лист2!B96</f>
        <v>100х50х3,0</v>
      </c>
      <c r="C94" s="345">
        <v>6.66</v>
      </c>
      <c r="D94" s="156">
        <f>C94*F50</f>
        <v>498.16800000000001</v>
      </c>
      <c r="E94" s="132"/>
      <c r="F94" s="141"/>
      <c r="G94" s="203">
        <f>Лист2!F96</f>
        <v>94</v>
      </c>
      <c r="H94" s="190" t="str">
        <f>Лист2!G96</f>
        <v>160х160х6,0</v>
      </c>
      <c r="I94" s="191">
        <v>28.53</v>
      </c>
      <c r="J94" s="146">
        <f>I94*L99</f>
        <v>3047.0039999999999</v>
      </c>
      <c r="K94" s="118"/>
      <c r="L94" s="118"/>
      <c r="M94" s="140">
        <f>Лист2!H96/Коеф!I94</f>
        <v>105.15247108307045</v>
      </c>
      <c r="P94" s="17"/>
      <c r="S94" s="132"/>
      <c r="T94" s="203">
        <f>Лист2!K96</f>
        <v>94</v>
      </c>
      <c r="U94" s="181" t="str">
        <f>Лист2!L96</f>
        <v>273 (5,0)</v>
      </c>
      <c r="V94" s="181">
        <v>33.04</v>
      </c>
      <c r="W94" s="212">
        <f>V94*Y92</f>
        <v>3033.0719999999997</v>
      </c>
      <c r="Z94" s="132"/>
      <c r="AA94" s="123" t="s">
        <v>326</v>
      </c>
      <c r="AB94" s="127">
        <f>Коеф!AC94</f>
        <v>436</v>
      </c>
      <c r="AC94" s="313">
        <f t="shared" si="66"/>
        <v>32612.799999999999</v>
      </c>
      <c r="AD94" s="106">
        <f>Коеф!AF94</f>
        <v>73</v>
      </c>
      <c r="AE94" s="338">
        <v>1.8</v>
      </c>
      <c r="AF94" s="132"/>
      <c r="BJ94" s="268">
        <v>92</v>
      </c>
      <c r="BK94" s="268" t="s">
        <v>58</v>
      </c>
      <c r="BL94" s="272">
        <v>357</v>
      </c>
      <c r="BM94" s="281"/>
      <c r="BN94" s="271"/>
      <c r="BO94" s="268">
        <v>92</v>
      </c>
      <c r="BP94" s="268" t="s">
        <v>185</v>
      </c>
      <c r="BQ94" s="268">
        <v>1865</v>
      </c>
      <c r="BR94" s="271"/>
      <c r="BS94" s="117"/>
      <c r="BT94" s="268">
        <v>92</v>
      </c>
      <c r="BU94" s="268" t="s">
        <v>285</v>
      </c>
      <c r="BV94" s="268">
        <v>2423</v>
      </c>
      <c r="BW94" s="271"/>
      <c r="BX94" s="271"/>
      <c r="BY94" s="117"/>
      <c r="BZ94" s="268">
        <v>6</v>
      </c>
      <c r="CA94" s="268" t="s">
        <v>652</v>
      </c>
      <c r="CB94" s="272">
        <v>75</v>
      </c>
      <c r="CC94" s="272">
        <f>Лист2!S83+1.8</f>
        <v>66.8</v>
      </c>
      <c r="CG94" s="268">
        <f t="shared" si="53"/>
        <v>93</v>
      </c>
      <c r="CH94" s="268" t="str">
        <f t="shared" si="61"/>
        <v>100х50х2,5</v>
      </c>
      <c r="CI94" s="272">
        <f t="shared" si="62"/>
        <v>425</v>
      </c>
      <c r="CJ94" s="289" t="s">
        <v>246</v>
      </c>
      <c r="CK94" s="348"/>
      <c r="CL94" s="268">
        <v>93</v>
      </c>
      <c r="CM94" s="268" t="str">
        <f t="shared" si="56"/>
        <v>160х160х5,0</v>
      </c>
      <c r="CN94" s="268">
        <f t="shared" si="57"/>
        <v>2325</v>
      </c>
      <c r="CO94" s="268">
        <v>12</v>
      </c>
      <c r="CP94" s="452"/>
      <c r="CQ94" s="280">
        <v>93</v>
      </c>
      <c r="CR94" s="279" t="str">
        <f>Лист2!L95</f>
        <v>219 (6,0)</v>
      </c>
      <c r="CS94" s="279">
        <f t="shared" si="58"/>
        <v>2894</v>
      </c>
      <c r="CT94" s="268">
        <v>12</v>
      </c>
      <c r="CU94" s="452"/>
      <c r="CV94" s="268">
        <v>43</v>
      </c>
      <c r="CW94" s="268" t="str">
        <f t="shared" si="67"/>
        <v>Двутавр 30</v>
      </c>
      <c r="CX94" s="272">
        <f t="shared" si="67"/>
        <v>4926.9399999999996</v>
      </c>
      <c r="CY94" s="272">
        <f t="shared" si="67"/>
        <v>134.80000000000001</v>
      </c>
      <c r="CZ94" s="268" t="s">
        <v>264</v>
      </c>
      <c r="DA94" s="458"/>
      <c r="DB94" s="254"/>
    </row>
    <row r="95" spans="1:106" ht="19.05" customHeight="1" x14ac:dyDescent="0.45">
      <c r="A95" s="105">
        <f>Лист2!A97</f>
        <v>95</v>
      </c>
      <c r="B95" s="343" t="str">
        <f>Лист2!B97</f>
        <v>100х50х4,0</v>
      </c>
      <c r="C95" s="345">
        <v>8.6999999999999993</v>
      </c>
      <c r="D95" s="156">
        <f>C95*F51</f>
        <v>650.75999999999988</v>
      </c>
      <c r="E95" s="132"/>
      <c r="F95" s="132"/>
      <c r="G95" s="203">
        <f>Лист2!F97</f>
        <v>95</v>
      </c>
      <c r="H95" s="149" t="str">
        <f>Лист2!G97</f>
        <v>180х180х4,0</v>
      </c>
      <c r="I95" s="179">
        <v>21.779</v>
      </c>
      <c r="J95" s="146">
        <f>I95*L89</f>
        <v>2108.2071999999998</v>
      </c>
      <c r="K95" s="118"/>
      <c r="L95" s="118"/>
      <c r="M95" s="140">
        <f>Лист2!H97/Коеф!I95</f>
        <v>95.045686211488132</v>
      </c>
      <c r="P95" s="17"/>
      <c r="S95" s="132"/>
      <c r="T95" s="203">
        <f>Лист2!K97</f>
        <v>95</v>
      </c>
      <c r="U95" s="181" t="str">
        <f>Лист2!L97</f>
        <v>325 (5,0)</v>
      </c>
      <c r="V95" s="181">
        <v>39.46</v>
      </c>
      <c r="W95" s="212">
        <f>V95*Y92</f>
        <v>3622.4279999999999</v>
      </c>
      <c r="X95" s="2"/>
      <c r="Y95" s="2"/>
      <c r="Z95" s="132"/>
      <c r="AA95" s="123" t="s">
        <v>327</v>
      </c>
      <c r="AB95" s="127">
        <f>Коеф!AC95</f>
        <v>573</v>
      </c>
      <c r="AC95" s="313">
        <f t="shared" si="66"/>
        <v>42860.4</v>
      </c>
      <c r="AD95" s="106">
        <f>Коеф!AF95</f>
        <v>73</v>
      </c>
      <c r="AE95" s="338">
        <v>1.8</v>
      </c>
      <c r="AF95" s="132"/>
      <c r="BJ95" s="268">
        <v>93</v>
      </c>
      <c r="BK95" s="268" t="s">
        <v>59</v>
      </c>
      <c r="BL95" s="272">
        <v>425</v>
      </c>
      <c r="BM95" s="281"/>
      <c r="BN95" s="271"/>
      <c r="BO95" s="268">
        <v>93</v>
      </c>
      <c r="BP95" s="268" t="s">
        <v>145</v>
      </c>
      <c r="BQ95" s="268">
        <v>2325</v>
      </c>
      <c r="BR95" s="271"/>
      <c r="BS95" s="117"/>
      <c r="BT95" s="268">
        <v>93</v>
      </c>
      <c r="BU95" s="268" t="s">
        <v>643</v>
      </c>
      <c r="BV95" s="268">
        <v>2894</v>
      </c>
      <c r="BW95" s="271"/>
      <c r="BX95" s="271"/>
      <c r="BY95" s="117"/>
      <c r="BZ95" s="268">
        <v>7</v>
      </c>
      <c r="CA95" s="268" t="s">
        <v>653</v>
      </c>
      <c r="CB95" s="272">
        <v>113</v>
      </c>
      <c r="CC95" s="272">
        <f>Лист2!S84+1.8</f>
        <v>66.8</v>
      </c>
      <c r="CG95" s="268">
        <f t="shared" si="53"/>
        <v>94</v>
      </c>
      <c r="CH95" s="268" t="str">
        <f t="shared" si="61"/>
        <v>100х50х3,0</v>
      </c>
      <c r="CI95" s="272">
        <f t="shared" si="62"/>
        <v>498</v>
      </c>
      <c r="CJ95" s="289" t="s">
        <v>246</v>
      </c>
      <c r="CK95" s="348"/>
      <c r="CL95" s="268">
        <v>94</v>
      </c>
      <c r="CM95" s="268" t="str">
        <f t="shared" si="56"/>
        <v>160х160х6,0</v>
      </c>
      <c r="CN95" s="268">
        <f t="shared" si="57"/>
        <v>3050</v>
      </c>
      <c r="CO95" s="268">
        <v>12</v>
      </c>
      <c r="CP95" s="452"/>
      <c r="CQ95" s="268">
        <v>94</v>
      </c>
      <c r="CR95" s="279" t="str">
        <f>Лист2!L96</f>
        <v>273 (5,0)</v>
      </c>
      <c r="CS95" s="279">
        <f t="shared" si="58"/>
        <v>3035</v>
      </c>
      <c r="CT95" s="268">
        <v>12</v>
      </c>
      <c r="CU95" s="452"/>
      <c r="CV95" s="268">
        <v>44</v>
      </c>
      <c r="CW95" s="268" t="str">
        <f t="shared" si="67"/>
        <v>Двутавр 40</v>
      </c>
      <c r="CX95" s="272">
        <f t="shared" si="67"/>
        <v>7667.4240000000009</v>
      </c>
      <c r="CY95" s="272">
        <f t="shared" si="67"/>
        <v>134.80000000000001</v>
      </c>
      <c r="CZ95" s="268" t="s">
        <v>264</v>
      </c>
      <c r="DA95" s="458"/>
      <c r="DB95" s="254"/>
    </row>
    <row r="96" spans="1:106" ht="19.05" customHeight="1" x14ac:dyDescent="0.45">
      <c r="A96" s="105">
        <f>Лист2!A98</f>
        <v>96</v>
      </c>
      <c r="B96" s="343" t="str">
        <f>Лист2!B98</f>
        <v>100х50х5,0</v>
      </c>
      <c r="C96" s="345">
        <v>10.65</v>
      </c>
      <c r="D96" s="156">
        <f>C96*F52</f>
        <v>796.62</v>
      </c>
      <c r="E96" s="132"/>
      <c r="F96" s="132"/>
      <c r="G96" s="203">
        <f>Лист2!F98</f>
        <v>96</v>
      </c>
      <c r="H96" s="149" t="str">
        <f>Лист2!G98</f>
        <v>180х180х5,0</v>
      </c>
      <c r="I96" s="179">
        <v>26.97</v>
      </c>
      <c r="J96" s="146">
        <f>I96*L89</f>
        <v>2610.6959999999999</v>
      </c>
      <c r="K96" s="118"/>
      <c r="L96" s="118"/>
      <c r="M96" s="140">
        <f>Лист2!H98/Коеф!I96</f>
        <v>94.920281794586586</v>
      </c>
      <c r="P96" s="17"/>
      <c r="S96" s="132"/>
      <c r="T96" s="203">
        <f>Лист2!K98</f>
        <v>96</v>
      </c>
      <c r="U96" s="181" t="str">
        <f>Лист2!L98</f>
        <v>325 (6,0)</v>
      </c>
      <c r="V96" s="181">
        <v>47.2</v>
      </c>
      <c r="W96" s="212">
        <f>V96*Y92</f>
        <v>4332.96</v>
      </c>
      <c r="X96" s="105"/>
      <c r="Y96" s="105"/>
      <c r="Z96" s="132"/>
      <c r="AA96" s="123" t="s">
        <v>328</v>
      </c>
      <c r="AB96" s="127">
        <f>Коеф!AC96</f>
        <v>715</v>
      </c>
      <c r="AC96" s="313">
        <f t="shared" si="66"/>
        <v>53482</v>
      </c>
      <c r="AD96" s="106">
        <f>Коеф!AF96</f>
        <v>73</v>
      </c>
      <c r="AE96" s="338">
        <v>1.8</v>
      </c>
      <c r="AF96" s="132"/>
      <c r="BJ96" s="268">
        <v>94</v>
      </c>
      <c r="BK96" s="268" t="s">
        <v>60</v>
      </c>
      <c r="BL96" s="272">
        <v>498</v>
      </c>
      <c r="BM96" s="281"/>
      <c r="BN96" s="271"/>
      <c r="BO96" s="268">
        <v>94</v>
      </c>
      <c r="BP96" s="268" t="s">
        <v>508</v>
      </c>
      <c r="BQ96" s="268">
        <v>3050</v>
      </c>
      <c r="BR96" s="271"/>
      <c r="BS96" s="117"/>
      <c r="BT96" s="268">
        <v>94</v>
      </c>
      <c r="BU96" s="268" t="s">
        <v>808</v>
      </c>
      <c r="BV96" s="268">
        <v>3035</v>
      </c>
      <c r="BW96" s="271"/>
      <c r="BX96" s="271"/>
      <c r="BY96" s="117"/>
      <c r="BZ96" s="268">
        <v>8</v>
      </c>
      <c r="CA96" s="268" t="s">
        <v>654</v>
      </c>
      <c r="CB96" s="272">
        <v>126</v>
      </c>
      <c r="CC96" s="272">
        <f>Лист2!S85+1.8</f>
        <v>66.8</v>
      </c>
      <c r="CG96" s="268">
        <f t="shared" si="53"/>
        <v>95</v>
      </c>
      <c r="CH96" s="268" t="str">
        <f t="shared" si="61"/>
        <v>100х50х4,0</v>
      </c>
      <c r="CI96" s="272">
        <f t="shared" si="62"/>
        <v>651</v>
      </c>
      <c r="CJ96" s="289" t="s">
        <v>246</v>
      </c>
      <c r="CK96" s="348"/>
      <c r="CL96" s="268">
        <v>95</v>
      </c>
      <c r="CM96" s="268" t="str">
        <f t="shared" si="56"/>
        <v>180х180х4,0</v>
      </c>
      <c r="CN96" s="268">
        <f t="shared" si="57"/>
        <v>2110</v>
      </c>
      <c r="CO96" s="268">
        <v>12</v>
      </c>
      <c r="CP96" s="452"/>
      <c r="CQ96" s="280">
        <v>95</v>
      </c>
      <c r="CR96" s="279" t="str">
        <f>Лист2!L97</f>
        <v>325 (5,0)</v>
      </c>
      <c r="CS96" s="279">
        <f t="shared" si="58"/>
        <v>3620</v>
      </c>
      <c r="CT96" s="268">
        <v>12</v>
      </c>
      <c r="CU96" s="452"/>
      <c r="CV96" s="268">
        <v>1</v>
      </c>
      <c r="CW96" s="427" t="str">
        <f t="shared" ref="CW96:CW109" si="68">CA15</f>
        <v>ДН 21,3 (2,0) ЭС</v>
      </c>
      <c r="CX96" s="428"/>
      <c r="CY96" s="279">
        <f t="shared" ref="CY96:CY109" si="69">CB15</f>
        <v>75</v>
      </c>
      <c r="CZ96" s="268">
        <v>6</v>
      </c>
      <c r="DA96" s="431" t="s">
        <v>343</v>
      </c>
      <c r="DB96" s="254"/>
    </row>
    <row r="97" spans="1:106" ht="19.05" customHeight="1" x14ac:dyDescent="0.45">
      <c r="A97" s="105">
        <f>Лист2!A99</f>
        <v>97</v>
      </c>
      <c r="B97" s="294" t="str">
        <f>Лист2!B99</f>
        <v>120х60х2,0</v>
      </c>
      <c r="C97" s="191">
        <v>5.47</v>
      </c>
      <c r="D97" s="174">
        <f>C97*F98</f>
        <v>447.44599999999997</v>
      </c>
      <c r="E97" s="132"/>
      <c r="F97" s="132"/>
      <c r="G97" s="203">
        <f>Лист2!F99</f>
        <v>97</v>
      </c>
      <c r="H97" s="149" t="str">
        <f>Лист2!G99</f>
        <v>180х180х6,0</v>
      </c>
      <c r="I97" s="179">
        <v>32.299999999999997</v>
      </c>
      <c r="J97" s="146">
        <f>I97*L89</f>
        <v>3126.6399999999994</v>
      </c>
      <c r="K97" s="118"/>
      <c r="L97" s="118"/>
      <c r="M97" s="140">
        <f>Лист2!H99/Коеф!I97</f>
        <v>95.046439628482986</v>
      </c>
      <c r="P97" s="17"/>
      <c r="S97" s="132"/>
      <c r="T97" s="203">
        <f>Лист2!K99</f>
        <v>97</v>
      </c>
      <c r="U97" s="181" t="str">
        <f>Лист2!L99</f>
        <v>325 (8,0)</v>
      </c>
      <c r="V97" s="181">
        <v>62.54</v>
      </c>
      <c r="W97" s="212">
        <f>V97*Y92</f>
        <v>5741.1719999999996</v>
      </c>
      <c r="X97" s="105"/>
      <c r="Y97" s="105"/>
      <c r="Z97" s="132"/>
      <c r="AA97" s="123" t="s">
        <v>329</v>
      </c>
      <c r="AB97" s="127">
        <f>Коеф!AC97</f>
        <v>850</v>
      </c>
      <c r="AC97" s="313">
        <f t="shared" si="66"/>
        <v>65280</v>
      </c>
      <c r="AD97" s="106">
        <f>Коеф!AF97</f>
        <v>75</v>
      </c>
      <c r="AE97" s="338">
        <v>1.8</v>
      </c>
      <c r="BJ97" s="268">
        <v>95</v>
      </c>
      <c r="BK97" s="268" t="s">
        <v>244</v>
      </c>
      <c r="BL97" s="272">
        <v>651</v>
      </c>
      <c r="BM97" s="281"/>
      <c r="BN97" s="271"/>
      <c r="BO97" s="268">
        <v>95</v>
      </c>
      <c r="BP97" s="268" t="s">
        <v>186</v>
      </c>
      <c r="BQ97" s="268">
        <v>2110</v>
      </c>
      <c r="BR97" s="271"/>
      <c r="BS97" s="117"/>
      <c r="BT97" s="268">
        <v>95</v>
      </c>
      <c r="BU97" s="268" t="s">
        <v>644</v>
      </c>
      <c r="BV97" s="268">
        <v>3620</v>
      </c>
      <c r="BW97" s="271"/>
      <c r="BX97" s="271"/>
      <c r="BY97" s="117"/>
      <c r="BZ97" s="268">
        <v>9</v>
      </c>
      <c r="CA97" s="268" t="s">
        <v>276</v>
      </c>
      <c r="CB97" s="532">
        <f>Лист2!R86+1.8</f>
        <v>76.8</v>
      </c>
      <c r="CC97" s="533"/>
      <c r="CG97" s="268">
        <f t="shared" si="53"/>
        <v>96</v>
      </c>
      <c r="CH97" s="268" t="str">
        <f t="shared" si="61"/>
        <v>100х50х5,0</v>
      </c>
      <c r="CI97" s="272">
        <f t="shared" si="62"/>
        <v>797</v>
      </c>
      <c r="CJ97" s="289" t="s">
        <v>626</v>
      </c>
      <c r="CK97" s="348"/>
      <c r="CL97" s="268">
        <v>96</v>
      </c>
      <c r="CM97" s="268" t="str">
        <f t="shared" si="56"/>
        <v>180х180х5,0</v>
      </c>
      <c r="CN97" s="268">
        <f t="shared" si="57"/>
        <v>2610</v>
      </c>
      <c r="CO97" s="268">
        <v>12</v>
      </c>
      <c r="CP97" s="452"/>
      <c r="CQ97" s="280">
        <v>96</v>
      </c>
      <c r="CR97" s="279" t="str">
        <f>Лист2!L98</f>
        <v>325 (6,0)</v>
      </c>
      <c r="CS97" s="279">
        <f t="shared" si="58"/>
        <v>4335</v>
      </c>
      <c r="CT97" s="268">
        <v>12</v>
      </c>
      <c r="CU97" s="452"/>
      <c r="CV97" s="268">
        <v>2</v>
      </c>
      <c r="CW97" s="427" t="str">
        <f t="shared" si="68"/>
        <v>ДН 27 (2,0) ЭС</v>
      </c>
      <c r="CX97" s="428"/>
      <c r="CY97" s="279">
        <f t="shared" si="69"/>
        <v>96</v>
      </c>
      <c r="CZ97" s="268">
        <v>6</v>
      </c>
      <c r="DA97" s="432"/>
      <c r="DB97" s="254"/>
    </row>
    <row r="98" spans="1:106" ht="19.05" customHeight="1" x14ac:dyDescent="0.45">
      <c r="A98" s="105">
        <f>Лист2!A100</f>
        <v>98</v>
      </c>
      <c r="B98" s="294" t="str">
        <f>Лист2!B100</f>
        <v>120х60х2,5</v>
      </c>
      <c r="C98" s="191">
        <v>6.78</v>
      </c>
      <c r="D98" s="174">
        <f>C98*F99</f>
        <v>534.26400000000001</v>
      </c>
      <c r="E98" s="295">
        <v>2</v>
      </c>
      <c r="F98" s="193">
        <f>Коеф!F98+1.8</f>
        <v>81.8</v>
      </c>
      <c r="G98" s="203">
        <f>Лист2!F100</f>
        <v>98</v>
      </c>
      <c r="H98" s="149" t="str">
        <f>Лист2!G100</f>
        <v>200х200х5,0</v>
      </c>
      <c r="I98" s="179">
        <v>30.28</v>
      </c>
      <c r="J98" s="146">
        <f>I98*L89</f>
        <v>2931.1039999999998</v>
      </c>
      <c r="K98" s="118"/>
      <c r="L98" s="118"/>
      <c r="M98" s="140">
        <f>Лист2!H100/Коеф!I98</f>
        <v>94.782034346103032</v>
      </c>
      <c r="P98" s="17"/>
      <c r="S98" s="132"/>
      <c r="T98" s="203">
        <f>Лист2!K100</f>
        <v>98</v>
      </c>
      <c r="U98" s="181" t="str">
        <f>Лист2!L100</f>
        <v>426 (5,0)</v>
      </c>
      <c r="V98" s="181">
        <v>51.91</v>
      </c>
      <c r="W98" s="212">
        <f>V98*Y92</f>
        <v>4765.3379999999997</v>
      </c>
      <c r="X98" s="105"/>
      <c r="Y98" s="105"/>
      <c r="Z98" s="132"/>
      <c r="AA98" s="123" t="s">
        <v>330</v>
      </c>
      <c r="AB98" s="127">
        <f>Коеф!AC98</f>
        <v>1014</v>
      </c>
      <c r="AC98" s="313">
        <f t="shared" si="66"/>
        <v>77875.199999999997</v>
      </c>
      <c r="AD98" s="106">
        <f>Коеф!AF98</f>
        <v>75</v>
      </c>
      <c r="AE98" s="338">
        <v>1.8</v>
      </c>
      <c r="BJ98" s="268">
        <v>96</v>
      </c>
      <c r="BK98" s="268" t="s">
        <v>620</v>
      </c>
      <c r="BL98" s="272">
        <v>797</v>
      </c>
      <c r="BM98" s="281"/>
      <c r="BN98" s="271"/>
      <c r="BO98" s="268">
        <v>96</v>
      </c>
      <c r="BP98" s="268" t="s">
        <v>146</v>
      </c>
      <c r="BQ98" s="268">
        <v>2610</v>
      </c>
      <c r="BR98" s="271"/>
      <c r="BS98" s="117"/>
      <c r="BT98" s="268">
        <v>96</v>
      </c>
      <c r="BU98" s="268" t="s">
        <v>286</v>
      </c>
      <c r="BV98" s="268">
        <v>4335</v>
      </c>
      <c r="BW98" s="271"/>
      <c r="BX98" s="271"/>
      <c r="BY98" s="117"/>
      <c r="BZ98" s="268">
        <v>10</v>
      </c>
      <c r="CA98" s="268" t="s">
        <v>277</v>
      </c>
      <c r="CB98" s="532">
        <f>Лист2!R87+1.8</f>
        <v>71.8</v>
      </c>
      <c r="CC98" s="533"/>
      <c r="CG98" s="268">
        <f t="shared" si="53"/>
        <v>97</v>
      </c>
      <c r="CH98" s="268" t="str">
        <f t="shared" si="61"/>
        <v>120х60х2,0</v>
      </c>
      <c r="CI98" s="272">
        <f t="shared" si="62"/>
        <v>447</v>
      </c>
      <c r="CJ98" s="268">
        <v>12</v>
      </c>
      <c r="CK98" s="431" t="s">
        <v>348</v>
      </c>
      <c r="CL98" s="268">
        <v>97</v>
      </c>
      <c r="CM98" s="268" t="str">
        <f t="shared" si="56"/>
        <v>180х180х6,0</v>
      </c>
      <c r="CN98" s="268">
        <f t="shared" si="57"/>
        <v>3130</v>
      </c>
      <c r="CO98" s="268">
        <v>12</v>
      </c>
      <c r="CP98" s="452"/>
      <c r="CQ98" s="268">
        <v>97</v>
      </c>
      <c r="CR98" s="279" t="str">
        <f>Лист2!L99</f>
        <v>325 (8,0)</v>
      </c>
      <c r="CS98" s="279">
        <f t="shared" si="58"/>
        <v>5740</v>
      </c>
      <c r="CT98" s="268">
        <v>12</v>
      </c>
      <c r="CU98" s="452"/>
      <c r="CV98" s="268">
        <v>3</v>
      </c>
      <c r="CW98" s="427" t="str">
        <f t="shared" si="68"/>
        <v>ДН 33,7 (2,0) ЭС</v>
      </c>
      <c r="CX98" s="428"/>
      <c r="CY98" s="279">
        <f t="shared" si="69"/>
        <v>122</v>
      </c>
      <c r="CZ98" s="268">
        <v>6</v>
      </c>
      <c r="DA98" s="460" t="s">
        <v>345</v>
      </c>
      <c r="DB98" s="254"/>
    </row>
    <row r="99" spans="1:106" ht="19.05" customHeight="1" x14ac:dyDescent="0.45">
      <c r="A99" s="105">
        <f>Лист2!A101</f>
        <v>99</v>
      </c>
      <c r="B99" s="294" t="str">
        <f>Лист2!B101</f>
        <v>120х60х3,0</v>
      </c>
      <c r="C99" s="191">
        <v>8.07</v>
      </c>
      <c r="D99" s="174">
        <f>C99*F100</f>
        <v>627.846</v>
      </c>
      <c r="E99" s="295">
        <v>2.5</v>
      </c>
      <c r="F99" s="193">
        <f>Коеф!F99+1.8</f>
        <v>78.8</v>
      </c>
      <c r="G99" s="203">
        <f>Лист2!F101</f>
        <v>99</v>
      </c>
      <c r="H99" s="190" t="str">
        <f>Лист2!G101</f>
        <v>200х200х6,0</v>
      </c>
      <c r="I99" s="191">
        <v>35.82</v>
      </c>
      <c r="J99" s="146">
        <f>I99*L99</f>
        <v>3825.576</v>
      </c>
      <c r="K99" s="192" t="s">
        <v>639</v>
      </c>
      <c r="L99" s="193">
        <f>Коеф!L99+1.8</f>
        <v>106.8</v>
      </c>
      <c r="M99" s="140">
        <f>Лист2!H101/Коеф!I99</f>
        <v>105.24846454494696</v>
      </c>
      <c r="P99" s="17"/>
      <c r="S99" s="132"/>
      <c r="T99" s="203">
        <f>Лист2!K101</f>
        <v>99</v>
      </c>
      <c r="U99" s="181" t="str">
        <f>Лист2!L101</f>
        <v>426 (6,0)</v>
      </c>
      <c r="V99" s="181">
        <v>62.15</v>
      </c>
      <c r="W99" s="212">
        <f>V99*Y92</f>
        <v>5705.37</v>
      </c>
      <c r="X99" s="105"/>
      <c r="Y99" s="105"/>
      <c r="Z99" s="132"/>
      <c r="AA99" s="123" t="s">
        <v>331</v>
      </c>
      <c r="AB99" s="127">
        <f>Коеф!AC99</f>
        <v>1157</v>
      </c>
      <c r="AC99" s="313">
        <f t="shared" si="66"/>
        <v>88857.599999999991</v>
      </c>
      <c r="AD99" s="106">
        <f>Коеф!AF99</f>
        <v>75</v>
      </c>
      <c r="AE99" s="338">
        <v>1.8</v>
      </c>
      <c r="BJ99" s="268">
        <v>97</v>
      </c>
      <c r="BK99" s="268" t="s">
        <v>485</v>
      </c>
      <c r="BL99" s="272">
        <v>447</v>
      </c>
      <c r="BM99" s="281"/>
      <c r="BN99" s="271"/>
      <c r="BO99" s="268">
        <v>97</v>
      </c>
      <c r="BP99" s="268" t="s">
        <v>509</v>
      </c>
      <c r="BQ99" s="268">
        <v>3130</v>
      </c>
      <c r="BR99" s="271"/>
      <c r="BS99" s="117"/>
      <c r="BT99" s="268">
        <v>97</v>
      </c>
      <c r="BU99" s="268" t="s">
        <v>287</v>
      </c>
      <c r="BV99" s="268">
        <v>5740</v>
      </c>
      <c r="BW99" s="271"/>
      <c r="BX99" s="271"/>
      <c r="BY99" s="117"/>
      <c r="BZ99" s="268">
        <v>11</v>
      </c>
      <c r="CA99" s="268" t="s">
        <v>815</v>
      </c>
      <c r="CB99" s="272">
        <f t="shared" ref="CB99:CB106" si="70">CC99*O80</f>
        <v>43.896000000000001</v>
      </c>
      <c r="CC99" s="322">
        <f>Лист2!S88+1.8</f>
        <v>70.8</v>
      </c>
      <c r="CG99" s="268">
        <f t="shared" si="53"/>
        <v>98</v>
      </c>
      <c r="CH99" s="268" t="str">
        <f t="shared" si="61"/>
        <v>120х60х2,5</v>
      </c>
      <c r="CI99" s="272">
        <f t="shared" si="62"/>
        <v>534</v>
      </c>
      <c r="CJ99" s="268">
        <v>12</v>
      </c>
      <c r="CK99" s="452"/>
      <c r="CL99" s="268">
        <v>98</v>
      </c>
      <c r="CM99" s="268" t="str">
        <f t="shared" si="56"/>
        <v>200х200х5,0</v>
      </c>
      <c r="CN99" s="268">
        <f t="shared" si="57"/>
        <v>2930</v>
      </c>
      <c r="CO99" s="268">
        <v>12</v>
      </c>
      <c r="CP99" s="452"/>
      <c r="CQ99" s="280">
        <v>98</v>
      </c>
      <c r="CR99" s="279" t="str">
        <f>Лист2!L100</f>
        <v>426 (5,0)</v>
      </c>
      <c r="CS99" s="279">
        <f t="shared" si="58"/>
        <v>4765</v>
      </c>
      <c r="CT99" s="268">
        <v>12</v>
      </c>
      <c r="CU99" s="452"/>
      <c r="CV99" s="268">
        <v>4</v>
      </c>
      <c r="CW99" s="427" t="str">
        <f t="shared" si="68"/>
        <v>ДН 42 (2,0) ЭС</v>
      </c>
      <c r="CX99" s="428"/>
      <c r="CY99" s="279">
        <f t="shared" si="69"/>
        <v>157</v>
      </c>
      <c r="CZ99" s="268">
        <v>6</v>
      </c>
      <c r="DA99" s="461"/>
      <c r="DB99" s="254"/>
    </row>
    <row r="100" spans="1:106" ht="19.05" customHeight="1" x14ac:dyDescent="0.45">
      <c r="A100" s="105">
        <f>Лист2!A102</f>
        <v>100</v>
      </c>
      <c r="B100" s="294" t="str">
        <f>Лист2!B102</f>
        <v>120х60х4,0</v>
      </c>
      <c r="C100" s="191">
        <v>10.59</v>
      </c>
      <c r="D100" s="174">
        <f>C100*F101</f>
        <v>823.90199999999993</v>
      </c>
      <c r="E100" s="295">
        <v>3</v>
      </c>
      <c r="F100" s="193">
        <f>Коеф!F100+1.8</f>
        <v>77.8</v>
      </c>
      <c r="G100" s="203">
        <f>Лист2!F102</f>
        <v>100</v>
      </c>
      <c r="H100" s="190" t="str">
        <f>Лист2!G102</f>
        <v>200х200х8,0</v>
      </c>
      <c r="I100" s="191">
        <v>47.37</v>
      </c>
      <c r="J100" s="146">
        <f>I100*L99</f>
        <v>5059.116</v>
      </c>
      <c r="K100" s="194"/>
      <c r="L100" s="194"/>
      <c r="M100" s="140">
        <f>Лист2!H102/Коеф!I100</f>
        <v>104.91872493139118</v>
      </c>
      <c r="P100" s="17"/>
      <c r="T100" s="203">
        <f>Лист2!K102</f>
        <v>100</v>
      </c>
      <c r="U100" s="181" t="str">
        <f>Лист2!L102</f>
        <v>426 (10,0)</v>
      </c>
      <c r="V100" s="181">
        <v>102.59</v>
      </c>
      <c r="W100" s="212">
        <f>V100*Y92</f>
        <v>9417.7620000000006</v>
      </c>
      <c r="X100" s="105"/>
      <c r="Y100" s="105"/>
      <c r="Z100" s="132"/>
      <c r="AA100" s="123" t="s">
        <v>439</v>
      </c>
      <c r="AB100" s="127">
        <f>Коеф!AC100</f>
        <v>1290</v>
      </c>
      <c r="AC100" s="313">
        <f t="shared" si="66"/>
        <v>101652</v>
      </c>
      <c r="AD100" s="106">
        <f>Коеф!AF100</f>
        <v>77</v>
      </c>
      <c r="AE100" s="338">
        <v>1.8</v>
      </c>
      <c r="BJ100" s="268">
        <v>98</v>
      </c>
      <c r="BK100" s="268" t="s">
        <v>484</v>
      </c>
      <c r="BL100" s="272">
        <v>534</v>
      </c>
      <c r="BM100" s="281"/>
      <c r="BN100" s="271"/>
      <c r="BO100" s="268">
        <v>98</v>
      </c>
      <c r="BP100" s="268" t="s">
        <v>238</v>
      </c>
      <c r="BQ100" s="268">
        <v>2930</v>
      </c>
      <c r="BR100" s="271"/>
      <c r="BS100" s="117"/>
      <c r="BT100" s="268">
        <v>98</v>
      </c>
      <c r="BU100" s="268" t="s">
        <v>290</v>
      </c>
      <c r="BV100" s="268">
        <v>4765</v>
      </c>
      <c r="BW100" s="271"/>
      <c r="BX100" s="271"/>
      <c r="BY100" s="117"/>
      <c r="BZ100" s="268">
        <v>12</v>
      </c>
      <c r="CA100" s="268" t="s">
        <v>700</v>
      </c>
      <c r="CB100" s="272">
        <f t="shared" si="70"/>
        <v>43.275999999999996</v>
      </c>
      <c r="CC100" s="322">
        <f>Лист2!S89+1.8</f>
        <v>69.8</v>
      </c>
      <c r="CG100" s="268">
        <f t="shared" si="53"/>
        <v>99</v>
      </c>
      <c r="CH100" s="268" t="str">
        <f t="shared" si="61"/>
        <v>120х60х3,0</v>
      </c>
      <c r="CI100" s="272">
        <f t="shared" si="62"/>
        <v>628</v>
      </c>
      <c r="CJ100" s="268">
        <v>12</v>
      </c>
      <c r="CK100" s="452"/>
      <c r="CL100" s="268">
        <v>99</v>
      </c>
      <c r="CM100" s="268" t="str">
        <f t="shared" si="56"/>
        <v>200х200х6,0</v>
      </c>
      <c r="CN100" s="268">
        <f t="shared" si="57"/>
        <v>3830</v>
      </c>
      <c r="CO100" s="268">
        <v>12</v>
      </c>
      <c r="CP100" s="452"/>
      <c r="CQ100" s="268">
        <v>99</v>
      </c>
      <c r="CR100" s="279" t="str">
        <f>Лист2!L101</f>
        <v>426 (6,0)</v>
      </c>
      <c r="CS100" s="279">
        <f t="shared" si="58"/>
        <v>5705</v>
      </c>
      <c r="CT100" s="268">
        <v>12</v>
      </c>
      <c r="CU100" s="452"/>
      <c r="CV100" s="268">
        <v>5</v>
      </c>
      <c r="CW100" s="427" t="str">
        <f t="shared" si="68"/>
        <v>ДН 48 (2,0) ЭС</v>
      </c>
      <c r="CX100" s="428"/>
      <c r="CY100" s="279">
        <f t="shared" si="69"/>
        <v>178</v>
      </c>
      <c r="CZ100" s="268">
        <v>6</v>
      </c>
      <c r="DA100" s="461"/>
      <c r="DB100" s="254"/>
    </row>
    <row r="101" spans="1:106" ht="19.05" customHeight="1" x14ac:dyDescent="0.45">
      <c r="A101" s="105">
        <f>Лист2!A103</f>
        <v>101</v>
      </c>
      <c r="B101" s="294" t="str">
        <f>Лист2!B103</f>
        <v>120х80х2,0</v>
      </c>
      <c r="C101" s="191">
        <v>6.1</v>
      </c>
      <c r="D101" s="174">
        <f>C101*F98</f>
        <v>498.97999999999996</v>
      </c>
      <c r="E101" s="295">
        <v>4</v>
      </c>
      <c r="F101" s="193">
        <f>Коеф!F101+1.8</f>
        <v>77.8</v>
      </c>
      <c r="G101" s="132"/>
      <c r="H101" s="195"/>
      <c r="I101" s="118"/>
      <c r="J101" s="298"/>
      <c r="K101" s="118"/>
      <c r="L101" s="118"/>
      <c r="P101" s="17"/>
      <c r="T101" s="132"/>
      <c r="U101" s="136"/>
      <c r="V101" s="136"/>
      <c r="W101" s="174"/>
      <c r="X101" s="105"/>
      <c r="Y101" s="105"/>
      <c r="Z101" s="132"/>
      <c r="AA101" s="123" t="s">
        <v>461</v>
      </c>
      <c r="AB101" s="127">
        <f>Коеф!AC101</f>
        <v>1440</v>
      </c>
      <c r="AC101" s="313">
        <f t="shared" si="66"/>
        <v>113472</v>
      </c>
      <c r="AD101" s="106">
        <f>Коеф!AF101</f>
        <v>77</v>
      </c>
      <c r="AE101" s="338">
        <v>1.8</v>
      </c>
      <c r="BJ101" s="268">
        <v>99</v>
      </c>
      <c r="BK101" s="268" t="s">
        <v>282</v>
      </c>
      <c r="BL101" s="272">
        <v>628</v>
      </c>
      <c r="BM101" s="281"/>
      <c r="BN101" s="273"/>
      <c r="BO101" s="268">
        <v>99</v>
      </c>
      <c r="BP101" s="268" t="s">
        <v>638</v>
      </c>
      <c r="BQ101" s="268">
        <v>3830</v>
      </c>
      <c r="BR101" s="271"/>
      <c r="BS101" s="117"/>
      <c r="BT101" s="268">
        <v>99</v>
      </c>
      <c r="BU101" s="268" t="s">
        <v>666</v>
      </c>
      <c r="BV101" s="268">
        <v>5705</v>
      </c>
      <c r="BW101" s="271"/>
      <c r="BX101" s="271"/>
      <c r="BY101" s="103"/>
      <c r="BZ101" s="268">
        <v>13</v>
      </c>
      <c r="CA101" s="268" t="s">
        <v>701</v>
      </c>
      <c r="CB101" s="272">
        <f t="shared" si="70"/>
        <v>60.341999999999999</v>
      </c>
      <c r="CC101" s="322">
        <f>Лист2!S90+1.8</f>
        <v>67.8</v>
      </c>
      <c r="CG101" s="268">
        <f t="shared" si="53"/>
        <v>100</v>
      </c>
      <c r="CH101" s="268" t="str">
        <f t="shared" si="61"/>
        <v>120х60х4,0</v>
      </c>
      <c r="CI101" s="272">
        <f t="shared" si="62"/>
        <v>824</v>
      </c>
      <c r="CJ101" s="268">
        <v>12</v>
      </c>
      <c r="CK101" s="452"/>
      <c r="CL101" s="268">
        <v>100</v>
      </c>
      <c r="CM101" s="268" t="str">
        <f t="shared" si="56"/>
        <v>200х200х8,0</v>
      </c>
      <c r="CN101" s="268">
        <f t="shared" si="57"/>
        <v>5060</v>
      </c>
      <c r="CO101" s="268">
        <v>12</v>
      </c>
      <c r="CP101" s="432"/>
      <c r="CQ101" s="280">
        <v>100</v>
      </c>
      <c r="CR101" s="279" t="str">
        <f>Лист2!L102</f>
        <v>426 (10,0)</v>
      </c>
      <c r="CS101" s="279">
        <f t="shared" si="58"/>
        <v>9418</v>
      </c>
      <c r="CT101" s="268">
        <v>12</v>
      </c>
      <c r="CU101" s="432"/>
      <c r="CV101" s="268">
        <v>6</v>
      </c>
      <c r="CW101" s="427" t="str">
        <f t="shared" si="68"/>
        <v>ДН 60 (2,0) ЭС</v>
      </c>
      <c r="CX101" s="428"/>
      <c r="CY101" s="279">
        <f t="shared" si="69"/>
        <v>233</v>
      </c>
      <c r="CZ101" s="268">
        <v>6</v>
      </c>
      <c r="DA101" s="462"/>
      <c r="DB101" s="254"/>
    </row>
    <row r="102" spans="1:106" ht="19.05" customHeight="1" x14ac:dyDescent="0.45">
      <c r="A102" s="105">
        <f>Лист2!A104</f>
        <v>102</v>
      </c>
      <c r="B102" s="294" t="str">
        <f>Лист2!B104</f>
        <v>120х80х2,5</v>
      </c>
      <c r="C102" s="191">
        <v>7.57</v>
      </c>
      <c r="D102" s="174">
        <f>C102*F99</f>
        <v>596.51599999999996</v>
      </c>
      <c r="E102" s="295">
        <v>5</v>
      </c>
      <c r="F102" s="193">
        <f>Коеф!F102+1.8</f>
        <v>93.8</v>
      </c>
      <c r="G102" s="132"/>
      <c r="H102" s="195"/>
      <c r="I102" s="118"/>
      <c r="J102" s="298"/>
      <c r="K102" s="118"/>
      <c r="L102" s="118"/>
      <c r="P102" s="17"/>
      <c r="T102" s="132"/>
      <c r="U102" s="136"/>
      <c r="V102" s="136"/>
      <c r="W102" s="174"/>
      <c r="X102" s="105"/>
      <c r="Y102" s="105"/>
      <c r="AA102" s="123" t="s">
        <v>472</v>
      </c>
      <c r="AB102" s="127">
        <f>Коеф!AC102</f>
        <v>1570</v>
      </c>
      <c r="AC102" s="313">
        <f t="shared" si="66"/>
        <v>133136</v>
      </c>
      <c r="AD102" s="106">
        <f>Коеф!AF102</f>
        <v>83</v>
      </c>
      <c r="AE102" s="338">
        <v>1.8</v>
      </c>
      <c r="BJ102" s="268">
        <v>100</v>
      </c>
      <c r="BK102" s="268" t="s">
        <v>283</v>
      </c>
      <c r="BL102" s="268">
        <v>824</v>
      </c>
      <c r="BM102" s="281"/>
      <c r="BN102" s="273"/>
      <c r="BO102" s="268">
        <v>100</v>
      </c>
      <c r="BP102" s="268" t="s">
        <v>637</v>
      </c>
      <c r="BQ102" s="268">
        <v>5060</v>
      </c>
      <c r="BR102" s="271"/>
      <c r="BS102" s="117"/>
      <c r="BT102" s="268">
        <v>100</v>
      </c>
      <c r="BU102" s="268" t="s">
        <v>648</v>
      </c>
      <c r="BV102" s="268">
        <v>9418</v>
      </c>
      <c r="BW102" s="271"/>
      <c r="BX102" s="271"/>
      <c r="BY102" s="103"/>
      <c r="BZ102" s="268">
        <v>14</v>
      </c>
      <c r="CA102" s="268" t="s">
        <v>702</v>
      </c>
      <c r="CB102" s="272">
        <f t="shared" si="70"/>
        <v>82.037999999999997</v>
      </c>
      <c r="CC102" s="322">
        <f>Лист2!S91+1.8</f>
        <v>67.8</v>
      </c>
      <c r="CG102" s="268">
        <f t="shared" si="53"/>
        <v>101</v>
      </c>
      <c r="CH102" s="268" t="str">
        <f t="shared" si="61"/>
        <v>120х80х2,0</v>
      </c>
      <c r="CI102" s="272">
        <f t="shared" si="62"/>
        <v>499</v>
      </c>
      <c r="CJ102" s="268">
        <v>12</v>
      </c>
      <c r="CK102" s="452"/>
      <c r="CL102" s="117"/>
      <c r="CM102" s="254"/>
      <c r="CN102" s="290"/>
      <c r="CO102" s="290"/>
      <c r="CP102" s="290"/>
      <c r="CQ102" s="268">
        <f>Раб1!K101</f>
        <v>1</v>
      </c>
      <c r="CR102" s="279" t="str">
        <f t="shared" ref="CR102:CR111" si="71">CA2</f>
        <v>ДН 10 (1,0)</v>
      </c>
      <c r="CS102" s="279">
        <f t="shared" ref="CS102:CS111" si="72">CB2</f>
        <v>38</v>
      </c>
      <c r="CT102" s="268">
        <v>6</v>
      </c>
      <c r="CU102" s="431" t="s">
        <v>343</v>
      </c>
      <c r="CV102" s="268">
        <v>7</v>
      </c>
      <c r="CW102" s="427" t="str">
        <f t="shared" si="68"/>
        <v>15 (2,5) Каз ВГП</v>
      </c>
      <c r="CX102" s="428"/>
      <c r="CY102" s="279">
        <f t="shared" si="69"/>
        <v>88</v>
      </c>
      <c r="CZ102" s="268">
        <v>5.8</v>
      </c>
      <c r="DA102" s="458" t="s">
        <v>343</v>
      </c>
      <c r="DB102" s="254"/>
    </row>
    <row r="103" spans="1:106" ht="19.05" customHeight="1" x14ac:dyDescent="0.45">
      <c r="A103" s="105">
        <f>Лист2!A105</f>
        <v>103</v>
      </c>
      <c r="B103" s="294" t="str">
        <f>Лист2!B105</f>
        <v>120х80х3,0</v>
      </c>
      <c r="C103" s="191">
        <v>9.02</v>
      </c>
      <c r="D103" s="174">
        <f>C103*F100</f>
        <v>701.75599999999997</v>
      </c>
      <c r="E103" s="132"/>
      <c r="F103" s="132"/>
      <c r="H103" s="72"/>
      <c r="I103" s="1"/>
      <c r="J103" s="50"/>
      <c r="K103" s="1"/>
      <c r="L103" s="1"/>
      <c r="P103" s="17"/>
      <c r="T103" s="132"/>
      <c r="U103" s="510" t="s">
        <v>552</v>
      </c>
      <c r="V103" s="510"/>
      <c r="W103" s="510"/>
      <c r="X103" s="105"/>
      <c r="Y103" s="105"/>
      <c r="AA103" s="123" t="s">
        <v>332</v>
      </c>
      <c r="AB103" s="127">
        <f>Коеф!AC103</f>
        <v>1805</v>
      </c>
      <c r="AC103" s="313">
        <f t="shared" si="66"/>
        <v>153064</v>
      </c>
      <c r="AD103" s="106">
        <f>Коеф!AF103</f>
        <v>83</v>
      </c>
      <c r="AE103" s="338">
        <v>1.8</v>
      </c>
      <c r="BJ103" s="268">
        <v>101</v>
      </c>
      <c r="BK103" s="268" t="s">
        <v>640</v>
      </c>
      <c r="BL103" s="268">
        <v>499</v>
      </c>
      <c r="BM103" s="281"/>
      <c r="BN103" s="273"/>
      <c r="BO103" s="117"/>
      <c r="BP103" s="117"/>
      <c r="BQ103" s="117"/>
      <c r="BR103" s="254"/>
      <c r="BS103" s="117"/>
      <c r="BT103" s="103"/>
      <c r="BU103" s="103"/>
      <c r="BV103" s="103"/>
      <c r="BW103" s="271"/>
      <c r="BX103" s="271"/>
      <c r="BY103" s="103"/>
      <c r="BZ103" s="268">
        <v>15</v>
      </c>
      <c r="CA103" s="268" t="s">
        <v>703</v>
      </c>
      <c r="CB103" s="272">
        <f t="shared" si="70"/>
        <v>107.124</v>
      </c>
      <c r="CC103" s="322">
        <f>Лист2!S92+1.8</f>
        <v>67.8</v>
      </c>
      <c r="CG103" s="268">
        <f t="shared" si="53"/>
        <v>102</v>
      </c>
      <c r="CH103" s="268" t="str">
        <f t="shared" si="61"/>
        <v>120х80х2,5</v>
      </c>
      <c r="CI103" s="272">
        <f t="shared" si="62"/>
        <v>597</v>
      </c>
      <c r="CJ103" s="268">
        <v>12</v>
      </c>
      <c r="CK103" s="452"/>
      <c r="CL103" s="117"/>
      <c r="CM103" s="254"/>
      <c r="CN103" s="290"/>
      <c r="CO103" s="290"/>
      <c r="CP103" s="290"/>
      <c r="CQ103" s="268">
        <f>Раб1!K102</f>
        <v>2</v>
      </c>
      <c r="CR103" s="279" t="str">
        <f t="shared" si="71"/>
        <v>ДН 13 (1,0)</v>
      </c>
      <c r="CS103" s="279">
        <f t="shared" si="72"/>
        <v>41</v>
      </c>
      <c r="CT103" s="268">
        <v>6</v>
      </c>
      <c r="CU103" s="452"/>
      <c r="CV103" s="268">
        <v>8</v>
      </c>
      <c r="CW103" s="427" t="str">
        <f t="shared" si="68"/>
        <v>20 (2,5) Каз ВГП</v>
      </c>
      <c r="CX103" s="428"/>
      <c r="CY103" s="279">
        <f t="shared" si="69"/>
        <v>115</v>
      </c>
      <c r="CZ103" s="268">
        <v>5.8</v>
      </c>
      <c r="DA103" s="458"/>
      <c r="DB103" s="254"/>
    </row>
    <row r="104" spans="1:106" ht="19.05" customHeight="1" x14ac:dyDescent="0.45">
      <c r="A104" s="105">
        <f>Лист2!A106</f>
        <v>104</v>
      </c>
      <c r="B104" s="294" t="str">
        <f>Лист2!B106</f>
        <v>120х80х4,0</v>
      </c>
      <c r="C104" s="191">
        <v>11.84</v>
      </c>
      <c r="D104" s="174">
        <f>C104*F101</f>
        <v>921.15199999999993</v>
      </c>
      <c r="E104" s="132"/>
      <c r="F104" s="132"/>
      <c r="H104" s="72"/>
      <c r="I104" s="1"/>
      <c r="J104" s="50"/>
      <c r="K104" s="1"/>
      <c r="L104" s="1"/>
      <c r="P104" s="17"/>
      <c r="T104" s="132"/>
      <c r="U104" s="510" t="s">
        <v>288</v>
      </c>
      <c r="V104" s="510"/>
      <c r="W104" s="510"/>
      <c r="X104" s="105"/>
      <c r="Y104" s="105"/>
      <c r="AA104" s="123" t="s">
        <v>469</v>
      </c>
      <c r="AB104" s="127">
        <f>Коеф!AC104</f>
        <v>2160</v>
      </c>
      <c r="AC104" s="313">
        <f t="shared" si="66"/>
        <v>183168</v>
      </c>
      <c r="AD104" s="106">
        <f>Коеф!AF104</f>
        <v>83</v>
      </c>
      <c r="AE104" s="338">
        <v>1.8</v>
      </c>
      <c r="BJ104" s="268">
        <v>102</v>
      </c>
      <c r="BK104" s="268" t="s">
        <v>490</v>
      </c>
      <c r="BL104" s="268">
        <v>597</v>
      </c>
      <c r="BM104" s="281"/>
      <c r="BN104" s="275"/>
      <c r="BO104" s="117"/>
      <c r="BP104" s="117"/>
      <c r="BQ104" s="117"/>
      <c r="BR104" s="254"/>
      <c r="BS104" s="117"/>
      <c r="BT104" s="103"/>
      <c r="BU104" s="103"/>
      <c r="BV104" s="103"/>
      <c r="BW104" s="271"/>
      <c r="BX104" s="271"/>
      <c r="BY104" s="103"/>
      <c r="BZ104" s="268">
        <v>16</v>
      </c>
      <c r="CA104" s="268" t="s">
        <v>704</v>
      </c>
      <c r="CB104" s="272">
        <f t="shared" si="70"/>
        <v>135.6</v>
      </c>
      <c r="CC104" s="322">
        <f>Лист2!S93+1.8</f>
        <v>67.8</v>
      </c>
      <c r="CG104" s="268">
        <f t="shared" si="53"/>
        <v>103</v>
      </c>
      <c r="CH104" s="268" t="str">
        <f t="shared" si="61"/>
        <v>120х80х3,0</v>
      </c>
      <c r="CI104" s="272">
        <f t="shared" si="62"/>
        <v>702</v>
      </c>
      <c r="CJ104" s="268">
        <v>12</v>
      </c>
      <c r="CK104" s="452"/>
      <c r="CL104" s="117"/>
      <c r="CM104" s="467">
        <f>Лист1!S318</f>
        <v>0</v>
      </c>
      <c r="CN104" s="290"/>
      <c r="CO104" s="290"/>
      <c r="CP104" s="290"/>
      <c r="CQ104" s="268">
        <f>Раб1!K103</f>
        <v>3</v>
      </c>
      <c r="CR104" s="279" t="str">
        <f t="shared" si="71"/>
        <v>ДН 14 (1,0)</v>
      </c>
      <c r="CS104" s="279">
        <f t="shared" si="72"/>
        <v>43</v>
      </c>
      <c r="CT104" s="268">
        <v>6</v>
      </c>
      <c r="CU104" s="452"/>
      <c r="CV104" s="268">
        <v>9</v>
      </c>
      <c r="CW104" s="427" t="str">
        <f t="shared" si="68"/>
        <v>25 (2,8) Каз ВГП</v>
      </c>
      <c r="CX104" s="428"/>
      <c r="CY104" s="279">
        <f t="shared" si="69"/>
        <v>159</v>
      </c>
      <c r="CZ104" s="268">
        <v>5.8</v>
      </c>
      <c r="DA104" s="458"/>
      <c r="DB104" s="254"/>
    </row>
    <row r="105" spans="1:106" ht="19.05" customHeight="1" x14ac:dyDescent="0.45">
      <c r="A105" s="105"/>
      <c r="B105" s="195" t="s">
        <v>551</v>
      </c>
      <c r="C105" s="118"/>
      <c r="D105" s="296"/>
      <c r="H105" s="72"/>
      <c r="I105" s="1"/>
      <c r="J105" s="50"/>
      <c r="K105" s="1"/>
      <c r="L105" s="1"/>
      <c r="P105" s="17"/>
      <c r="T105" s="132"/>
      <c r="U105" s="136"/>
      <c r="V105" s="136"/>
      <c r="W105" s="174"/>
      <c r="X105" s="105"/>
      <c r="Y105" s="105"/>
      <c r="AA105" s="123" t="s">
        <v>466</v>
      </c>
      <c r="AB105" s="127">
        <f>Коеф!AC105</f>
        <v>2915</v>
      </c>
      <c r="AC105" s="313">
        <f t="shared" si="66"/>
        <v>247192</v>
      </c>
      <c r="AD105" s="106">
        <f>Коеф!AF105</f>
        <v>83</v>
      </c>
      <c r="AE105" s="338">
        <v>1.8</v>
      </c>
      <c r="BJ105" s="268">
        <v>103</v>
      </c>
      <c r="BK105" s="268" t="s">
        <v>193</v>
      </c>
      <c r="BL105" s="268">
        <v>702</v>
      </c>
      <c r="BM105" s="281"/>
      <c r="BN105" s="275"/>
      <c r="BO105" s="117"/>
      <c r="BP105" s="117">
        <f>BC4</f>
        <v>46225</v>
      </c>
      <c r="BQ105" s="117"/>
      <c r="BR105" s="254"/>
      <c r="BS105" s="117"/>
      <c r="BT105" s="103"/>
      <c r="BU105" s="103"/>
      <c r="BV105" s="103"/>
      <c r="BW105" s="271"/>
      <c r="BX105" s="271"/>
      <c r="BY105" s="103"/>
      <c r="BZ105" s="268">
        <v>17</v>
      </c>
      <c r="CA105" s="268" t="s">
        <v>814</v>
      </c>
      <c r="CB105" s="272">
        <f t="shared" si="70"/>
        <v>167.46600000000001</v>
      </c>
      <c r="CC105" s="322">
        <f>Лист2!S94+1.8</f>
        <v>67.8</v>
      </c>
      <c r="CG105" s="268">
        <f t="shared" si="53"/>
        <v>104</v>
      </c>
      <c r="CH105" s="268" t="str">
        <f t="shared" si="61"/>
        <v>120х80х4,0</v>
      </c>
      <c r="CI105" s="272">
        <f t="shared" si="62"/>
        <v>921</v>
      </c>
      <c r="CJ105" s="268">
        <v>12</v>
      </c>
      <c r="CK105" s="432"/>
      <c r="CL105" s="117"/>
      <c r="CM105" s="467"/>
      <c r="CN105" s="290"/>
      <c r="CO105" s="290"/>
      <c r="CP105" s="290"/>
      <c r="CQ105" s="268">
        <f>Раб1!K104</f>
        <v>4</v>
      </c>
      <c r="CR105" s="279" t="str">
        <f t="shared" si="71"/>
        <v>ДН 16 (1,0)</v>
      </c>
      <c r="CS105" s="279">
        <f t="shared" si="72"/>
        <v>46</v>
      </c>
      <c r="CT105" s="268">
        <v>6</v>
      </c>
      <c r="CU105" s="452"/>
      <c r="CV105" s="268">
        <v>10</v>
      </c>
      <c r="CW105" s="427" t="str">
        <f t="shared" si="68"/>
        <v>32 (2,8) Каз ВГП</v>
      </c>
      <c r="CX105" s="428"/>
      <c r="CY105" s="279">
        <f t="shared" si="69"/>
        <v>189</v>
      </c>
      <c r="CZ105" s="268">
        <v>5.8</v>
      </c>
      <c r="DA105" s="459" t="s">
        <v>345</v>
      </c>
      <c r="DB105" s="254"/>
    </row>
    <row r="106" spans="1:106" ht="19.05" customHeight="1" x14ac:dyDescent="0.45">
      <c r="A106" s="105">
        <f>Лист2!A107</f>
        <v>0</v>
      </c>
      <c r="B106" s="135"/>
      <c r="C106" s="196"/>
      <c r="D106" s="297"/>
      <c r="BJ106" s="268">
        <v>104</v>
      </c>
      <c r="BK106" s="268" t="s">
        <v>350</v>
      </c>
      <c r="BL106" s="268">
        <v>921</v>
      </c>
      <c r="BM106" s="281"/>
      <c r="BN106" s="117"/>
      <c r="BO106" s="117"/>
      <c r="BP106" s="117"/>
      <c r="BQ106" s="117"/>
      <c r="BR106" s="254"/>
      <c r="BS106" s="117"/>
      <c r="BT106" s="103"/>
      <c r="BU106" s="103"/>
      <c r="BV106" s="103"/>
      <c r="BW106" s="271"/>
      <c r="BX106" s="271"/>
      <c r="BY106" s="103"/>
      <c r="BZ106" s="268">
        <v>18</v>
      </c>
      <c r="CA106" s="268" t="s">
        <v>853</v>
      </c>
      <c r="CB106" s="272">
        <f t="shared" si="70"/>
        <v>202.04399999999998</v>
      </c>
      <c r="CC106" s="322">
        <f>Лист2!S95+1.8</f>
        <v>67.8</v>
      </c>
      <c r="CG106" s="254"/>
      <c r="CH106" s="254"/>
      <c r="CI106" s="254"/>
      <c r="CJ106" s="254"/>
      <c r="CK106" s="254"/>
      <c r="CL106" s="117"/>
      <c r="CM106" s="254"/>
      <c r="CN106" s="290"/>
      <c r="CO106" s="290"/>
      <c r="CP106" s="290"/>
      <c r="CQ106" s="268">
        <f>Раб1!K105</f>
        <v>5</v>
      </c>
      <c r="CR106" s="279" t="str">
        <f t="shared" si="71"/>
        <v>ДН 19 (1,0)</v>
      </c>
      <c r="CS106" s="279">
        <f t="shared" si="72"/>
        <v>49</v>
      </c>
      <c r="CT106" s="268">
        <v>6</v>
      </c>
      <c r="CU106" s="452"/>
      <c r="CV106" s="268">
        <v>11</v>
      </c>
      <c r="CW106" s="427" t="str">
        <f t="shared" si="68"/>
        <v>40 (3,0) Каз ВГП</v>
      </c>
      <c r="CX106" s="428"/>
      <c r="CY106" s="279">
        <f t="shared" si="69"/>
        <v>249</v>
      </c>
      <c r="CZ106" s="268">
        <v>10</v>
      </c>
      <c r="DA106" s="459"/>
      <c r="DB106" s="254"/>
    </row>
    <row r="107" spans="1:106" ht="19.05" customHeight="1" x14ac:dyDescent="0.45">
      <c r="BJ107" s="251"/>
      <c r="BK107" s="117"/>
      <c r="BL107" s="251"/>
      <c r="BM107" s="117"/>
      <c r="BN107" s="117"/>
      <c r="BO107" s="117"/>
      <c r="BP107" s="117"/>
      <c r="BQ107" s="117"/>
      <c r="BR107" s="254"/>
      <c r="BS107" s="117"/>
      <c r="BT107" s="103"/>
      <c r="BU107" s="103"/>
      <c r="BV107" s="103"/>
      <c r="BW107" s="271"/>
      <c r="BX107" s="271"/>
      <c r="BY107" s="103"/>
      <c r="BZ107" s="268">
        <v>19</v>
      </c>
      <c r="CA107" s="276" t="s">
        <v>270</v>
      </c>
      <c r="CB107" s="532">
        <f>Лист2!R96+1.8</f>
        <v>91.8</v>
      </c>
      <c r="CC107" s="533"/>
      <c r="CG107" s="254"/>
      <c r="CH107" s="254"/>
      <c r="CI107" s="254"/>
      <c r="CJ107" s="254"/>
      <c r="CK107" s="254"/>
      <c r="CL107" s="117"/>
      <c r="CM107" s="254"/>
      <c r="CN107" s="290"/>
      <c r="CO107" s="290"/>
      <c r="CP107" s="290"/>
      <c r="CQ107" s="268">
        <f>Раб1!K106</f>
        <v>6</v>
      </c>
      <c r="CR107" s="279" t="str">
        <f t="shared" si="71"/>
        <v>ДН 22 (1,0)</v>
      </c>
      <c r="CS107" s="279">
        <f t="shared" si="72"/>
        <v>50</v>
      </c>
      <c r="CT107" s="268">
        <v>6</v>
      </c>
      <c r="CU107" s="452"/>
      <c r="CV107" s="268">
        <v>12</v>
      </c>
      <c r="CW107" s="427" t="str">
        <f t="shared" si="68"/>
        <v>50 (3,0) Каз ВГП</v>
      </c>
      <c r="CX107" s="428"/>
      <c r="CY107" s="279">
        <f t="shared" si="69"/>
        <v>315</v>
      </c>
      <c r="CZ107" s="268">
        <v>10</v>
      </c>
      <c r="DA107" s="459"/>
      <c r="DB107" s="254"/>
    </row>
    <row r="108" spans="1:106" ht="19.05" customHeight="1" x14ac:dyDescent="0.45">
      <c r="BJ108" s="251"/>
      <c r="BK108" s="117"/>
      <c r="BL108" s="117"/>
      <c r="BM108" s="271"/>
      <c r="BN108" s="117"/>
      <c r="BO108" s="117"/>
      <c r="BP108" s="117"/>
      <c r="BQ108" s="117"/>
      <c r="BR108" s="254"/>
      <c r="BS108" s="117"/>
      <c r="BT108" s="103"/>
      <c r="BU108" s="103"/>
      <c r="BV108" s="103"/>
      <c r="BW108" s="271"/>
      <c r="BX108" s="271"/>
      <c r="BY108" s="103"/>
      <c r="BZ108" s="268">
        <v>20</v>
      </c>
      <c r="CA108" s="277" t="s">
        <v>266</v>
      </c>
      <c r="CB108" s="532">
        <f>Лист2!R97+1.8</f>
        <v>89.8</v>
      </c>
      <c r="CC108" s="533"/>
      <c r="CG108" s="254"/>
      <c r="CH108" s="254"/>
      <c r="CI108" s="254"/>
      <c r="CJ108" s="254"/>
      <c r="CK108" s="254"/>
      <c r="CL108" s="117"/>
      <c r="CM108" s="254"/>
      <c r="CN108" s="290"/>
      <c r="CO108" s="290"/>
      <c r="CP108" s="290"/>
      <c r="CQ108" s="268">
        <f>Раб1!K107</f>
        <v>7</v>
      </c>
      <c r="CR108" s="279" t="str">
        <f t="shared" si="71"/>
        <v>ДН 25 (1,0)</v>
      </c>
      <c r="CS108" s="279">
        <f t="shared" si="72"/>
        <v>56</v>
      </c>
      <c r="CT108" s="268">
        <v>6</v>
      </c>
      <c r="CU108" s="432"/>
      <c r="CV108" s="268">
        <v>13</v>
      </c>
      <c r="CW108" s="427" t="str">
        <f t="shared" si="68"/>
        <v>65 (3,2) Каз ВГП</v>
      </c>
      <c r="CX108" s="428"/>
      <c r="CY108" s="279">
        <f t="shared" si="69"/>
        <v>429</v>
      </c>
      <c r="CZ108" s="268">
        <v>10</v>
      </c>
      <c r="DA108" s="459"/>
      <c r="DB108" s="254"/>
    </row>
    <row r="109" spans="1:106" ht="19.05" customHeight="1" x14ac:dyDescent="0.45">
      <c r="BJ109" s="117"/>
      <c r="BK109" s="117"/>
      <c r="BL109" s="117"/>
      <c r="BM109" s="117"/>
      <c r="BN109" s="117"/>
      <c r="BO109" s="117"/>
      <c r="BP109" s="117"/>
      <c r="BQ109" s="117"/>
      <c r="BR109" s="254"/>
      <c r="BS109" s="117"/>
      <c r="BT109" s="103"/>
      <c r="BU109" s="103"/>
      <c r="BV109" s="103"/>
      <c r="BW109" s="271"/>
      <c r="BX109" s="271"/>
      <c r="BY109" s="103"/>
      <c r="BZ109" s="268">
        <v>21</v>
      </c>
      <c r="CA109" s="277" t="s">
        <v>267</v>
      </c>
      <c r="CB109" s="532">
        <f>Лист2!R98+1.8</f>
        <v>89.8</v>
      </c>
      <c r="CC109" s="533"/>
      <c r="CG109" s="254"/>
      <c r="CH109" s="254"/>
      <c r="CI109" s="254"/>
      <c r="CJ109" s="254"/>
      <c r="CK109" s="254"/>
      <c r="CL109" s="117"/>
      <c r="CM109" s="254"/>
      <c r="CN109" s="290"/>
      <c r="CO109" s="290"/>
      <c r="CP109" s="290"/>
      <c r="CQ109" s="268">
        <f>Раб1!K108</f>
        <v>8</v>
      </c>
      <c r="CR109" s="279" t="str">
        <f t="shared" si="71"/>
        <v>ДН 28 (1,0)</v>
      </c>
      <c r="CS109" s="279">
        <f t="shared" si="72"/>
        <v>61</v>
      </c>
      <c r="CT109" s="268">
        <v>6</v>
      </c>
      <c r="CU109" s="431" t="s">
        <v>344</v>
      </c>
      <c r="CV109" s="268">
        <v>14</v>
      </c>
      <c r="CW109" s="427" t="str">
        <f t="shared" si="68"/>
        <v>80 (3,5) Каз ВГП</v>
      </c>
      <c r="CX109" s="428"/>
      <c r="CY109" s="279">
        <f t="shared" si="69"/>
        <v>524</v>
      </c>
      <c r="CZ109" s="278">
        <v>10</v>
      </c>
      <c r="DA109" s="459"/>
      <c r="DB109" s="254"/>
    </row>
    <row r="110" spans="1:106" ht="19.05" customHeight="1" x14ac:dyDescent="0.45">
      <c r="BJ110" s="117"/>
      <c r="BK110" s="117"/>
      <c r="BL110" s="117"/>
      <c r="BM110" s="117"/>
      <c r="BN110" s="117"/>
      <c r="BO110" s="117"/>
      <c r="BP110" s="117"/>
      <c r="BQ110" s="117"/>
      <c r="BR110" s="117"/>
      <c r="BS110" s="117"/>
      <c r="BT110" s="103"/>
      <c r="BU110" s="103"/>
      <c r="BV110" s="103"/>
      <c r="BW110" s="271"/>
      <c r="BX110" s="271"/>
      <c r="BY110" s="103"/>
      <c r="BZ110" s="268">
        <v>22</v>
      </c>
      <c r="CA110" s="277" t="s">
        <v>268</v>
      </c>
      <c r="CB110" s="532">
        <f>Лист2!R99+1.8</f>
        <v>89.8</v>
      </c>
      <c r="CC110" s="533"/>
      <c r="CG110" s="254"/>
      <c r="CH110" s="254"/>
      <c r="CI110" s="254"/>
      <c r="CJ110" s="254"/>
      <c r="CK110" s="254"/>
      <c r="CL110" s="117"/>
      <c r="CM110" s="254"/>
      <c r="CN110" s="290"/>
      <c r="CO110" s="290"/>
      <c r="CP110" s="290"/>
      <c r="CQ110" s="268">
        <f>Раб1!K109</f>
        <v>9</v>
      </c>
      <c r="CR110" s="279" t="str">
        <f t="shared" si="71"/>
        <v>ДН 32 (1,0)</v>
      </c>
      <c r="CS110" s="279">
        <f t="shared" si="72"/>
        <v>73</v>
      </c>
      <c r="CT110" s="268">
        <v>6</v>
      </c>
      <c r="CU110" s="452"/>
      <c r="CV110" s="254"/>
      <c r="CW110" s="254"/>
      <c r="CX110" s="254"/>
      <c r="CY110" s="254"/>
      <c r="CZ110" s="254"/>
      <c r="DA110" s="254"/>
      <c r="DB110" s="254"/>
    </row>
    <row r="111" spans="1:106" ht="19.05" customHeight="1" x14ac:dyDescent="0.45">
      <c r="BJ111" s="117"/>
      <c r="BK111" s="117"/>
      <c r="BL111" s="117"/>
      <c r="BM111" s="117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271"/>
      <c r="BX111" s="103"/>
      <c r="BY111" s="117"/>
      <c r="BZ111" s="268">
        <v>23</v>
      </c>
      <c r="CA111" s="277" t="s">
        <v>269</v>
      </c>
      <c r="CB111" s="532">
        <f>Лист2!R100+1.8</f>
        <v>89.8</v>
      </c>
      <c r="CC111" s="533"/>
      <c r="CG111" s="254"/>
      <c r="CH111" s="254"/>
      <c r="CI111" s="254"/>
      <c r="CJ111" s="254"/>
      <c r="CK111" s="254"/>
      <c r="CL111" s="117"/>
      <c r="CM111" s="254"/>
      <c r="CN111" s="290"/>
      <c r="CO111" s="290"/>
      <c r="CP111" s="290"/>
      <c r="CQ111" s="268">
        <f>Раб1!K110</f>
        <v>10</v>
      </c>
      <c r="CR111" s="279" t="str">
        <f t="shared" si="71"/>
        <v>ДН 48 (1,0)</v>
      </c>
      <c r="CS111" s="279">
        <f t="shared" si="72"/>
        <v>105</v>
      </c>
      <c r="CT111" s="268">
        <v>6</v>
      </c>
      <c r="CU111" s="432"/>
      <c r="CV111" s="254"/>
      <c r="CW111" s="254"/>
      <c r="CX111" s="254"/>
      <c r="CY111" s="254"/>
      <c r="CZ111" s="254"/>
      <c r="DA111" s="254"/>
      <c r="DB111" s="254"/>
    </row>
    <row r="112" spans="1:106" ht="19.05" customHeight="1" x14ac:dyDescent="0.45">
      <c r="BJ112" s="103"/>
      <c r="BK112" s="103"/>
      <c r="BL112" s="103"/>
      <c r="BM112" s="270"/>
      <c r="BZ112" s="117"/>
      <c r="CA112" s="117"/>
      <c r="CB112" s="117"/>
      <c r="CG112" s="254"/>
      <c r="CH112" s="254"/>
      <c r="CI112" s="254"/>
      <c r="CJ112" s="254"/>
      <c r="CK112" s="254"/>
      <c r="CL112" s="117"/>
      <c r="CM112" s="254"/>
      <c r="CN112" s="290"/>
      <c r="CO112" s="290"/>
      <c r="CP112" s="290"/>
      <c r="CQ112" s="254"/>
      <c r="CR112" s="254"/>
      <c r="CS112" s="290"/>
      <c r="CT112" s="254"/>
      <c r="CU112" s="254"/>
      <c r="CV112" s="254"/>
      <c r="CW112" s="254"/>
      <c r="CX112" s="254"/>
      <c r="CY112" s="254"/>
      <c r="CZ112" s="254"/>
      <c r="DA112" s="254"/>
      <c r="DB112" s="254"/>
    </row>
    <row r="113" spans="85:106" ht="19.05" customHeight="1" x14ac:dyDescent="0.45">
      <c r="CG113" s="254"/>
      <c r="CH113" s="254"/>
      <c r="CI113" s="254"/>
      <c r="CJ113" s="254"/>
      <c r="CK113" s="254"/>
      <c r="CV113" s="254"/>
      <c r="CW113" s="254"/>
      <c r="CX113" s="254"/>
      <c r="CY113" s="254"/>
      <c r="CZ113" s="254"/>
      <c r="DA113" s="254"/>
      <c r="DB113" s="254"/>
    </row>
    <row r="116" spans="85:106" ht="37.200000000000003" customHeight="1" x14ac:dyDescent="0.3"/>
  </sheetData>
  <mergeCells count="289">
    <mergeCell ref="CZ28:CZ39"/>
    <mergeCell ref="CW29:CX29"/>
    <mergeCell ref="CW14:CX14"/>
    <mergeCell ref="CW15:CX15"/>
    <mergeCell ref="CW16:CX16"/>
    <mergeCell ref="DA62:DA75"/>
    <mergeCell ref="CU62:CU77"/>
    <mergeCell ref="DA76:DA80"/>
    <mergeCell ref="CW17:CX17"/>
    <mergeCell ref="CZ17:CZ27"/>
    <mergeCell ref="CW18:CX18"/>
    <mergeCell ref="CW19:CX19"/>
    <mergeCell ref="CZ2:CZ16"/>
    <mergeCell ref="CP77:CP85"/>
    <mergeCell ref="CU78:CU101"/>
    <mergeCell ref="DA81:DA87"/>
    <mergeCell ref="CP58:CP76"/>
    <mergeCell ref="CZ40:CZ51"/>
    <mergeCell ref="CW104:CX104"/>
    <mergeCell ref="CW105:CX105"/>
    <mergeCell ref="DA105:DA109"/>
    <mergeCell ref="CW106:CX106"/>
    <mergeCell ref="CW107:CX107"/>
    <mergeCell ref="CW108:CX108"/>
    <mergeCell ref="CW109:CX109"/>
    <mergeCell ref="CW45:CX45"/>
    <mergeCell ref="CW46:CX46"/>
    <mergeCell ref="CW47:CX47"/>
    <mergeCell ref="CW48:CX48"/>
    <mergeCell ref="CW49:CX49"/>
    <mergeCell ref="CW40:CX40"/>
    <mergeCell ref="CW41:CX41"/>
    <mergeCell ref="CW42:CX42"/>
    <mergeCell ref="CW43:CX43"/>
    <mergeCell ref="CW44:CX44"/>
    <mergeCell ref="CU109:CU111"/>
    <mergeCell ref="CW51:CX51"/>
    <mergeCell ref="CK98:CK105"/>
    <mergeCell ref="CW98:CX98"/>
    <mergeCell ref="DA98:DA101"/>
    <mergeCell ref="CW99:CX99"/>
    <mergeCell ref="CW100:CX100"/>
    <mergeCell ref="CW101:CX101"/>
    <mergeCell ref="CW102:CX102"/>
    <mergeCell ref="DA102:DA104"/>
    <mergeCell ref="CU102:CU108"/>
    <mergeCell ref="CW103:CX103"/>
    <mergeCell ref="CP86:CP101"/>
    <mergeCell ref="DA88:DA89"/>
    <mergeCell ref="DA90:DA95"/>
    <mergeCell ref="CW96:CX96"/>
    <mergeCell ref="DA96:DA97"/>
    <mergeCell ref="CW97:CX97"/>
    <mergeCell ref="CM104:CM105"/>
    <mergeCell ref="CK30:CK59"/>
    <mergeCell ref="CW30:CX30"/>
    <mergeCell ref="CW31:CX31"/>
    <mergeCell ref="CW32:CX32"/>
    <mergeCell ref="CW33:CX33"/>
    <mergeCell ref="CW34:CX34"/>
    <mergeCell ref="CW35:CX35"/>
    <mergeCell ref="CW36:CX36"/>
    <mergeCell ref="CU20:CU51"/>
    <mergeCell ref="CW20:CX20"/>
    <mergeCell ref="CW21:CX21"/>
    <mergeCell ref="CW22:CX22"/>
    <mergeCell ref="CW23:CX23"/>
    <mergeCell ref="CW24:CX24"/>
    <mergeCell ref="CW25:CX25"/>
    <mergeCell ref="CW26:CX26"/>
    <mergeCell ref="CW27:CX27"/>
    <mergeCell ref="CW28:CX28"/>
    <mergeCell ref="CW50:CX50"/>
    <mergeCell ref="CP37:CP57"/>
    <mergeCell ref="CW37:CX37"/>
    <mergeCell ref="CW38:CX38"/>
    <mergeCell ref="CW39:CX39"/>
    <mergeCell ref="CU52:CU61"/>
    <mergeCell ref="CW5:CX5"/>
    <mergeCell ref="CW6:CX6"/>
    <mergeCell ref="CW7:CX7"/>
    <mergeCell ref="CW8:CX8"/>
    <mergeCell ref="CW9:CX9"/>
    <mergeCell ref="CW10:CX10"/>
    <mergeCell ref="CW11:CX11"/>
    <mergeCell ref="CW12:CX12"/>
    <mergeCell ref="CW13:CX13"/>
    <mergeCell ref="CB111:CC111"/>
    <mergeCell ref="BB32:BE33"/>
    <mergeCell ref="CK2:CK29"/>
    <mergeCell ref="CP2:CP3"/>
    <mergeCell ref="CU2:CU19"/>
    <mergeCell ref="CW2:CX2"/>
    <mergeCell ref="CW3:CX3"/>
    <mergeCell ref="CP4:CP36"/>
    <mergeCell ref="CW4:CX4"/>
    <mergeCell ref="CB97:CC97"/>
    <mergeCell ref="CB98:CC98"/>
    <mergeCell ref="CB107:CC107"/>
    <mergeCell ref="CB108:CC108"/>
    <mergeCell ref="CB109:CC109"/>
    <mergeCell ref="CB110:CC110"/>
    <mergeCell ref="BZ69:CC70"/>
    <mergeCell ref="BZ71:BZ72"/>
    <mergeCell ref="CA71:CA72"/>
    <mergeCell ref="BZ85:CC86"/>
    <mergeCell ref="BZ87:BZ88"/>
    <mergeCell ref="CA87:CA88"/>
    <mergeCell ref="BZ29:CC30"/>
    <mergeCell ref="BZ31:BZ32"/>
    <mergeCell ref="CA31:CA32"/>
    <mergeCell ref="AU81:AW81"/>
    <mergeCell ref="BD77:BE77"/>
    <mergeCell ref="BD78:BE78"/>
    <mergeCell ref="BG49:BG50"/>
    <mergeCell ref="AU78:AW78"/>
    <mergeCell ref="BD74:BE74"/>
    <mergeCell ref="AU79:AW79"/>
    <mergeCell ref="BD75:BE75"/>
    <mergeCell ref="AT80:AY80"/>
    <mergeCell ref="BD76:BE76"/>
    <mergeCell ref="AU74:AW74"/>
    <mergeCell ref="BD70:BE70"/>
    <mergeCell ref="AU75:AW75"/>
    <mergeCell ref="BD71:BE71"/>
    <mergeCell ref="AU76:AW76"/>
    <mergeCell ref="BD61:BE61"/>
    <mergeCell ref="BZ57:CC58"/>
    <mergeCell ref="BZ59:BZ60"/>
    <mergeCell ref="CA59:CA60"/>
    <mergeCell ref="AT1:BG3"/>
    <mergeCell ref="BJ1:BL1"/>
    <mergeCell ref="BO1:BQ1"/>
    <mergeCell ref="BT1:BV1"/>
    <mergeCell ref="BZ1:CB1"/>
    <mergeCell ref="BZ12:CB13"/>
    <mergeCell ref="BD58:BE58"/>
    <mergeCell ref="BB59:BE60"/>
    <mergeCell ref="BD52:BE52"/>
    <mergeCell ref="BD47:BE47"/>
    <mergeCell ref="AU52:AW52"/>
    <mergeCell ref="BD48:BE48"/>
    <mergeCell ref="AU53:AW53"/>
    <mergeCell ref="BD49:BE49"/>
    <mergeCell ref="BD50:BE50"/>
    <mergeCell ref="AU48:AW48"/>
    <mergeCell ref="BD53:BE53"/>
    <mergeCell ref="AT42:AY42"/>
    <mergeCell ref="BB27:BE28"/>
    <mergeCell ref="BB29:BE30"/>
    <mergeCell ref="AT38:AY39"/>
    <mergeCell ref="AO67:AO80"/>
    <mergeCell ref="AU67:AW67"/>
    <mergeCell ref="BD63:BE63"/>
    <mergeCell ref="AU68:AW68"/>
    <mergeCell ref="BD64:BE64"/>
    <mergeCell ref="AU69:AW69"/>
    <mergeCell ref="BD65:BE65"/>
    <mergeCell ref="AU70:AW70"/>
    <mergeCell ref="AO61:AO66"/>
    <mergeCell ref="AU61:AW61"/>
    <mergeCell ref="BB72:BE73"/>
    <mergeCell ref="AU77:AW77"/>
    <mergeCell ref="BD66:BE66"/>
    <mergeCell ref="AU71:AW71"/>
    <mergeCell ref="BD67:BE67"/>
    <mergeCell ref="AU72:AW72"/>
    <mergeCell ref="BD68:BE68"/>
    <mergeCell ref="AT73:AY73"/>
    <mergeCell ref="BD69:BE69"/>
    <mergeCell ref="AT66:AY66"/>
    <mergeCell ref="AU62:AW62"/>
    <mergeCell ref="AU63:AW63"/>
    <mergeCell ref="AU64:AW64"/>
    <mergeCell ref="AU65:AW65"/>
    <mergeCell ref="AO57:AO60"/>
    <mergeCell ref="AU57:AY57"/>
    <mergeCell ref="BD62:BE62"/>
    <mergeCell ref="AU58:AW58"/>
    <mergeCell ref="BD54:BE54"/>
    <mergeCell ref="AU59:AW59"/>
    <mergeCell ref="BD55:BE55"/>
    <mergeCell ref="AT60:AY60"/>
    <mergeCell ref="BD56:BE56"/>
    <mergeCell ref="AO55:AO56"/>
    <mergeCell ref="AU55:AW55"/>
    <mergeCell ref="BD57:BE57"/>
    <mergeCell ref="AU56:AW56"/>
    <mergeCell ref="AT54:AY54"/>
    <mergeCell ref="AO43:AO53"/>
    <mergeCell ref="AU43:AW43"/>
    <mergeCell ref="AU44:AW44"/>
    <mergeCell ref="AT51:AY51"/>
    <mergeCell ref="BD44:BE44"/>
    <mergeCell ref="AU49:AW49"/>
    <mergeCell ref="BD45:BE45"/>
    <mergeCell ref="AU50:AW50"/>
    <mergeCell ref="BD46:BE46"/>
    <mergeCell ref="AU45:AW45"/>
    <mergeCell ref="AU46:AW46"/>
    <mergeCell ref="BB42:BB43"/>
    <mergeCell ref="BC42:BC43"/>
    <mergeCell ref="BD42:BE43"/>
    <mergeCell ref="AU47:AW47"/>
    <mergeCell ref="BD51:BE51"/>
    <mergeCell ref="BB34:BB35"/>
    <mergeCell ref="BC34:BC35"/>
    <mergeCell ref="BE34:BE35"/>
    <mergeCell ref="AO18:AO28"/>
    <mergeCell ref="BA19:BF20"/>
    <mergeCell ref="AT40:AT41"/>
    <mergeCell ref="AU40:AW41"/>
    <mergeCell ref="AX40:AX41"/>
    <mergeCell ref="AY40:AY41"/>
    <mergeCell ref="BB40:BE41"/>
    <mergeCell ref="AT5:AY6"/>
    <mergeCell ref="AT7:AY8"/>
    <mergeCell ref="AT9:AT10"/>
    <mergeCell ref="AU9:AU10"/>
    <mergeCell ref="AV9:AV10"/>
    <mergeCell ref="AY9:AY10"/>
    <mergeCell ref="BB7:BG8"/>
    <mergeCell ref="BA23:BF24"/>
    <mergeCell ref="BB25:BE26"/>
    <mergeCell ref="DH19:DI19"/>
    <mergeCell ref="DV24:DW24"/>
    <mergeCell ref="AC30:AC42"/>
    <mergeCell ref="AC43:AC53"/>
    <mergeCell ref="AC55:AC67"/>
    <mergeCell ref="AC68:AC78"/>
    <mergeCell ref="DF2:DK2"/>
    <mergeCell ref="DH17:DI17"/>
    <mergeCell ref="DH18:DI18"/>
    <mergeCell ref="DV18:DW18"/>
    <mergeCell ref="AL1:AP2"/>
    <mergeCell ref="AL3:AL4"/>
    <mergeCell ref="AM3:AM4"/>
    <mergeCell ref="AN3:AN4"/>
    <mergeCell ref="AO3:AO4"/>
    <mergeCell ref="AP3:AP4"/>
    <mergeCell ref="AQ3:AQ4"/>
    <mergeCell ref="BC4:BG6"/>
    <mergeCell ref="AO5:AO17"/>
    <mergeCell ref="BG25:BG26"/>
    <mergeCell ref="AT24:AT25"/>
    <mergeCell ref="AU24:AY25"/>
    <mergeCell ref="BA21:BF22"/>
    <mergeCell ref="AU26:AU27"/>
    <mergeCell ref="DU46:DX46"/>
    <mergeCell ref="DO31:DQ31"/>
    <mergeCell ref="DO32:DQ32"/>
    <mergeCell ref="DO33:DQ33"/>
    <mergeCell ref="DO34:DQ34"/>
    <mergeCell ref="DO35:DQ35"/>
    <mergeCell ref="DO37:DQ37"/>
    <mergeCell ref="DO38:DQ38"/>
    <mergeCell ref="DN39:DS39"/>
    <mergeCell ref="DO40:DQ40"/>
    <mergeCell ref="DO41:DQ41"/>
    <mergeCell ref="DO43:DQ43"/>
    <mergeCell ref="DO44:DQ44"/>
    <mergeCell ref="DO46:DQ46"/>
    <mergeCell ref="DO42:DS42"/>
    <mergeCell ref="DN45:DS45"/>
    <mergeCell ref="DV36:DW36"/>
    <mergeCell ref="U103:W103"/>
    <mergeCell ref="U104:W104"/>
    <mergeCell ref="DO28:DQ28"/>
    <mergeCell ref="DO29:DQ29"/>
    <mergeCell ref="DO30:DQ30"/>
    <mergeCell ref="DO48:DQ48"/>
    <mergeCell ref="DO54:DQ54"/>
    <mergeCell ref="DN27:DS27"/>
    <mergeCell ref="DN36:DS36"/>
    <mergeCell ref="DO52:DQ52"/>
    <mergeCell ref="DO53:DQ53"/>
    <mergeCell ref="DO55:DQ55"/>
    <mergeCell ref="DO56:DQ56"/>
    <mergeCell ref="DO57:DQ57"/>
    <mergeCell ref="DO47:DQ47"/>
    <mergeCell ref="DO49:DQ49"/>
    <mergeCell ref="DO50:DQ50"/>
    <mergeCell ref="DN51:DS51"/>
    <mergeCell ref="DI41:DJ41"/>
    <mergeCell ref="DI40:DJ40"/>
    <mergeCell ref="DF30:DK30"/>
    <mergeCell ref="AV26:AV27"/>
    <mergeCell ref="AY26:AY27"/>
    <mergeCell ref="AO30:AO42"/>
  </mergeCells>
  <phoneticPr fontId="11" type="noConversion"/>
  <hyperlinks>
    <hyperlink ref="BA21" r:id="rId1" xr:uid="{1ACA9FF5-6356-42F7-923A-96217CCB40D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B4F3-4388-4AC3-B7EF-9E725BFD0F53}">
  <dimension ref="A1:AI111"/>
  <sheetViews>
    <sheetView topLeftCell="A13" zoomScale="55" zoomScaleNormal="55" workbookViewId="0">
      <selection activeCell="F51" sqref="F51"/>
    </sheetView>
  </sheetViews>
  <sheetFormatPr defaultRowHeight="14.4" x14ac:dyDescent="0.3"/>
  <cols>
    <col min="2" max="2" width="19.5546875" bestFit="1" customWidth="1"/>
    <col min="3" max="3" width="7.33203125" customWidth="1"/>
    <col min="8" max="8" width="11.21875" bestFit="1" customWidth="1"/>
    <col min="15" max="15" width="13.88671875" bestFit="1" customWidth="1"/>
    <col min="21" max="21" width="5.5546875" customWidth="1"/>
    <col min="22" max="22" width="18.109375" style="10" customWidth="1"/>
    <col min="23" max="23" width="20.5546875" style="10" customWidth="1"/>
    <col min="24" max="24" width="15.109375" style="57" customWidth="1"/>
    <col min="25" max="25" width="10.44140625" style="2" customWidth="1"/>
    <col min="26" max="26" width="8.88671875" style="2"/>
    <col min="27" max="27" width="6.88671875" bestFit="1" customWidth="1"/>
    <col min="28" max="28" width="21.44140625" customWidth="1"/>
    <col min="30" max="30" width="12.109375" style="64" customWidth="1"/>
    <col min="31" max="31" width="10" bestFit="1" customWidth="1"/>
    <col min="32" max="32" width="8.44140625" customWidth="1"/>
  </cols>
  <sheetData>
    <row r="1" spans="1:35" x14ac:dyDescent="0.3">
      <c r="A1" s="2">
        <f>Лист2!A3</f>
        <v>1</v>
      </c>
      <c r="B1" s="19" t="str">
        <f>Лист2!B3</f>
        <v>20х10х0,8</v>
      </c>
      <c r="C1" s="73">
        <v>0.35</v>
      </c>
      <c r="D1" s="54">
        <f>C1*F1</f>
        <v>40.25</v>
      </c>
      <c r="E1" s="3">
        <v>0.8</v>
      </c>
      <c r="F1" s="3">
        <f>112+3</f>
        <v>115</v>
      </c>
      <c r="G1" s="51">
        <f>Лист2!F3</f>
        <v>1</v>
      </c>
      <c r="H1" s="20" t="str">
        <f>Лист2!G3</f>
        <v>10х10х1,0</v>
      </c>
      <c r="I1" s="6">
        <v>0.27</v>
      </c>
      <c r="J1" s="53"/>
      <c r="K1" s="7"/>
      <c r="L1" s="7"/>
      <c r="O1" s="20" t="s">
        <v>555</v>
      </c>
      <c r="P1" s="2">
        <v>5.9</v>
      </c>
      <c r="Q1">
        <f>Лист2!S62+3</f>
        <v>80</v>
      </c>
      <c r="R1">
        <f>Q1*P1</f>
        <v>472</v>
      </c>
      <c r="U1" s="51">
        <f>Лист2!K3</f>
        <v>1</v>
      </c>
      <c r="V1" s="11" t="str">
        <f>Лист2!L3</f>
        <v>15 (1,2)ДН 22 (1,2)</v>
      </c>
      <c r="W1" s="11">
        <v>0.62</v>
      </c>
      <c r="X1" s="55">
        <f t="shared" ref="X1:X6" si="0">W1*AI15</f>
        <v>55.18</v>
      </c>
      <c r="AA1" s="7"/>
      <c r="AB1" s="20" t="s">
        <v>417</v>
      </c>
      <c r="AC1" s="16" t="s">
        <v>152</v>
      </c>
      <c r="AD1" s="53" t="s">
        <v>589</v>
      </c>
      <c r="AE1" s="12" t="s">
        <v>590</v>
      </c>
      <c r="AF1" s="12" t="s">
        <v>591</v>
      </c>
    </row>
    <row r="2" spans="1:35" x14ac:dyDescent="0.3">
      <c r="A2" s="2">
        <f>Лист2!A4</f>
        <v>2</v>
      </c>
      <c r="B2" s="19" t="str">
        <f>Лист2!B4</f>
        <v>20х10х1,0</v>
      </c>
      <c r="C2" s="6">
        <v>0.43</v>
      </c>
      <c r="D2" s="53">
        <f>C2*F2</f>
        <v>43.86</v>
      </c>
      <c r="E2" s="3" t="s">
        <v>533</v>
      </c>
      <c r="F2" s="52">
        <f>99+3</f>
        <v>102</v>
      </c>
      <c r="G2" s="51">
        <f>Лист2!F4</f>
        <v>2</v>
      </c>
      <c r="H2" s="20" t="str">
        <f>Лист2!G4</f>
        <v>10х10х1,2</v>
      </c>
      <c r="I2" s="6">
        <v>0.312</v>
      </c>
      <c r="J2" s="53"/>
      <c r="K2" s="7"/>
      <c r="L2" s="7"/>
      <c r="O2" s="20" t="s">
        <v>351</v>
      </c>
      <c r="P2" s="6">
        <v>7.05</v>
      </c>
      <c r="Q2">
        <f>Лист2!S63+3</f>
        <v>77</v>
      </c>
      <c r="R2">
        <f t="shared" ref="R2:R19" si="1">P2*Q2</f>
        <v>542.85</v>
      </c>
      <c r="T2" s="7"/>
      <c r="U2" s="51">
        <f>Лист2!K4</f>
        <v>2</v>
      </c>
      <c r="V2" s="11" t="str">
        <f>Лист2!L4</f>
        <v>15 (1,5)ДН 22 (1,5)</v>
      </c>
      <c r="W2" s="16">
        <v>0.73199999999999998</v>
      </c>
      <c r="X2" s="55">
        <f t="shared" si="0"/>
        <v>57.827999999999996</v>
      </c>
      <c r="Z2" s="1"/>
      <c r="AA2" s="70">
        <v>1</v>
      </c>
      <c r="AB2" s="24" t="str">
        <f>Лист2!L103</f>
        <v>ДН 10 (1,0)</v>
      </c>
      <c r="AC2" s="25">
        <v>0.221</v>
      </c>
      <c r="AD2" s="58">
        <f t="shared" ref="AD2:AD11" si="2">AC2*AF2</f>
        <v>37.57</v>
      </c>
      <c r="AE2" s="14" t="s">
        <v>520</v>
      </c>
      <c r="AF2" s="26">
        <f>167+3</f>
        <v>170</v>
      </c>
    </row>
    <row r="3" spans="1:35" x14ac:dyDescent="0.3">
      <c r="A3" s="2">
        <f>Лист2!A5</f>
        <v>3</v>
      </c>
      <c r="B3" s="19" t="str">
        <f>Лист2!B5</f>
        <v>20х10х1,1</v>
      </c>
      <c r="C3" s="6">
        <v>0.46</v>
      </c>
      <c r="D3" s="53">
        <f>C3*F2</f>
        <v>46.92</v>
      </c>
      <c r="E3" s="3">
        <v>1.2</v>
      </c>
      <c r="F3" s="52">
        <f>97+3</f>
        <v>100</v>
      </c>
      <c r="G3" s="51">
        <f>Лист2!F5</f>
        <v>3</v>
      </c>
      <c r="H3" s="20" t="str">
        <f>Лист2!G5</f>
        <v>15х15х0,8</v>
      </c>
      <c r="I3" s="6">
        <v>0.35</v>
      </c>
      <c r="J3" s="53">
        <f>I3*F1</f>
        <v>40.25</v>
      </c>
      <c r="K3" s="7"/>
      <c r="L3" s="7"/>
      <c r="O3" s="20" t="s">
        <v>352</v>
      </c>
      <c r="P3" s="6">
        <v>8.59</v>
      </c>
      <c r="Q3">
        <f>Лист2!S64+3</f>
        <v>77</v>
      </c>
      <c r="R3">
        <f t="shared" si="1"/>
        <v>661.43</v>
      </c>
      <c r="T3" s="7"/>
      <c r="U3" s="51">
        <f>Лист2!K5</f>
        <v>3</v>
      </c>
      <c r="V3" s="11" t="str">
        <f>Лист2!L5</f>
        <v>15 (1,8)</v>
      </c>
      <c r="W3" s="16">
        <v>0.86599999999999999</v>
      </c>
      <c r="X3" s="55">
        <f t="shared" si="0"/>
        <v>65.816000000000003</v>
      </c>
      <c r="Z3" s="1"/>
      <c r="AA3" s="70">
        <v>2</v>
      </c>
      <c r="AB3" s="5" t="str">
        <f>Лист2!L104</f>
        <v>ДН 13 (1,0)</v>
      </c>
      <c r="AC3" s="31">
        <v>0.29499999999999998</v>
      </c>
      <c r="AD3" s="59">
        <f t="shared" si="2"/>
        <v>41.004999999999995</v>
      </c>
      <c r="AE3" s="32" t="s">
        <v>520</v>
      </c>
      <c r="AF3" s="33">
        <f>136+3</f>
        <v>139</v>
      </c>
    </row>
    <row r="4" spans="1:35" x14ac:dyDescent="0.3">
      <c r="A4" s="2">
        <f>Лист2!A6</f>
        <v>4</v>
      </c>
      <c r="B4" s="19" t="str">
        <f>Лист2!B6</f>
        <v>20х10х1,2</v>
      </c>
      <c r="C4" s="6">
        <v>0.501</v>
      </c>
      <c r="D4" s="53">
        <f>C4*F3</f>
        <v>50.1</v>
      </c>
      <c r="E4" s="3">
        <v>1.5</v>
      </c>
      <c r="F4" s="52">
        <f>82.5+3</f>
        <v>85.5</v>
      </c>
      <c r="G4" s="51">
        <f>Лист2!F6</f>
        <v>4</v>
      </c>
      <c r="H4" s="20" t="str">
        <f>Лист2!G6</f>
        <v>15х15х1,0</v>
      </c>
      <c r="I4" s="6">
        <v>0.43</v>
      </c>
      <c r="J4" s="53">
        <f>I4*F2</f>
        <v>43.86</v>
      </c>
      <c r="K4" s="2"/>
      <c r="L4" s="1"/>
      <c r="O4" s="20" t="s">
        <v>353</v>
      </c>
      <c r="P4" s="6">
        <v>10.7</v>
      </c>
      <c r="Q4">
        <f>Лист2!S65+3</f>
        <v>81</v>
      </c>
      <c r="R4">
        <f t="shared" si="1"/>
        <v>866.69999999999993</v>
      </c>
      <c r="T4" s="7"/>
      <c r="U4" s="51">
        <f>Лист2!K6</f>
        <v>4</v>
      </c>
      <c r="V4" s="11" t="str">
        <f>Лист2!L6</f>
        <v>15 (2,0)</v>
      </c>
      <c r="W4" s="16">
        <v>0.95199999999999996</v>
      </c>
      <c r="X4" s="55">
        <f t="shared" si="0"/>
        <v>69.495999999999995</v>
      </c>
      <c r="Z4" s="1"/>
      <c r="AA4" s="70">
        <v>3</v>
      </c>
      <c r="AB4" s="5" t="str">
        <f>Лист2!L105</f>
        <v>ДН 14 (1,0)</v>
      </c>
      <c r="AC4" s="31">
        <v>0.32</v>
      </c>
      <c r="AD4" s="59">
        <f t="shared" si="2"/>
        <v>42.88</v>
      </c>
      <c r="AE4" s="32" t="s">
        <v>520</v>
      </c>
      <c r="AF4" s="33">
        <f>131+3</f>
        <v>134</v>
      </c>
    </row>
    <row r="5" spans="1:35" x14ac:dyDescent="0.3">
      <c r="A5" s="2">
        <f>Лист2!A7</f>
        <v>5</v>
      </c>
      <c r="B5" s="19" t="str">
        <f>Лист2!B7</f>
        <v>30х10х1,0</v>
      </c>
      <c r="C5" s="6">
        <v>0.58299999999999996</v>
      </c>
      <c r="D5" s="53">
        <f>C5*F52</f>
        <v>51.886999999999993</v>
      </c>
      <c r="E5" s="3">
        <v>1.8</v>
      </c>
      <c r="F5" s="52">
        <f>81.5+3</f>
        <v>84.5</v>
      </c>
      <c r="G5" s="51">
        <f>Лист2!F7</f>
        <v>5</v>
      </c>
      <c r="H5" s="20" t="str">
        <f>Лист2!G7</f>
        <v>15х15х1,1</v>
      </c>
      <c r="I5" s="6">
        <v>0.46</v>
      </c>
      <c r="J5" s="53">
        <f>I5*F2</f>
        <v>46.92</v>
      </c>
      <c r="K5" s="7"/>
      <c r="L5" s="7"/>
      <c r="O5" s="20" t="s">
        <v>223</v>
      </c>
      <c r="P5" s="6">
        <v>12.5</v>
      </c>
      <c r="Q5">
        <f>Лист2!S66+3</f>
        <v>81</v>
      </c>
      <c r="R5">
        <f t="shared" si="1"/>
        <v>1012.5</v>
      </c>
      <c r="T5" s="7"/>
      <c r="U5" s="51">
        <f>Лист2!K7</f>
        <v>5</v>
      </c>
      <c r="V5" s="11" t="str">
        <f>Лист2!L7</f>
        <v>15 (2,5)</v>
      </c>
      <c r="W5" s="16">
        <v>1.155</v>
      </c>
      <c r="X5" s="55">
        <f t="shared" si="0"/>
        <v>83.16</v>
      </c>
      <c r="Z5" s="1"/>
      <c r="AA5" s="70">
        <v>4</v>
      </c>
      <c r="AB5" s="75" t="str">
        <f>Лист2!L106</f>
        <v>ДН 16 (1,0)</v>
      </c>
      <c r="AC5" s="76">
        <v>0.37</v>
      </c>
      <c r="AD5" s="60">
        <f t="shared" si="2"/>
        <v>46.99</v>
      </c>
      <c r="AE5" s="34" t="s">
        <v>520</v>
      </c>
      <c r="AF5" s="35">
        <f>124+3</f>
        <v>127</v>
      </c>
    </row>
    <row r="6" spans="1:35" x14ac:dyDescent="0.3">
      <c r="A6" s="2">
        <f>Лист2!A8</f>
        <v>6</v>
      </c>
      <c r="B6" s="19" t="str">
        <f>Лист2!B8</f>
        <v>30х10х1,2</v>
      </c>
      <c r="C6" s="6">
        <v>0.69</v>
      </c>
      <c r="D6" s="53">
        <f>C6*F53</f>
        <v>60.72</v>
      </c>
      <c r="E6" s="2"/>
      <c r="F6" s="1"/>
      <c r="G6" s="51">
        <f>Лист2!F8</f>
        <v>6</v>
      </c>
      <c r="H6" s="20" t="str">
        <f>Лист2!G8</f>
        <v>15х15х1,2</v>
      </c>
      <c r="I6" s="6">
        <v>0.501</v>
      </c>
      <c r="J6" s="53">
        <f>I6*F3</f>
        <v>50.1</v>
      </c>
      <c r="K6" s="7"/>
      <c r="L6" s="7"/>
      <c r="O6" s="20" t="s">
        <v>354</v>
      </c>
      <c r="P6" s="6">
        <v>14.6</v>
      </c>
      <c r="Q6">
        <f>Лист2!S67+3</f>
        <v>81</v>
      </c>
      <c r="R6">
        <f t="shared" si="1"/>
        <v>1182.5999999999999</v>
      </c>
      <c r="T6" s="7"/>
      <c r="U6" s="51">
        <f>Лист2!K8</f>
        <v>6</v>
      </c>
      <c r="V6" s="11" t="str">
        <f>Лист2!L8</f>
        <v>15 (2,8)</v>
      </c>
      <c r="W6" s="16">
        <v>1.27</v>
      </c>
      <c r="X6" s="55">
        <f t="shared" si="0"/>
        <v>90.17</v>
      </c>
      <c r="Y6" s="12"/>
      <c r="Z6" s="1"/>
      <c r="AA6" s="70">
        <v>5</v>
      </c>
      <c r="AB6" s="36" t="str">
        <f>Лист2!L107</f>
        <v>ДН 19 (1,0)</v>
      </c>
      <c r="AC6" s="37">
        <v>0.44</v>
      </c>
      <c r="AD6" s="61">
        <f t="shared" si="2"/>
        <v>59.4</v>
      </c>
      <c r="AE6" s="38" t="s">
        <v>520</v>
      </c>
      <c r="AF6" s="39">
        <f>132+3</f>
        <v>135</v>
      </c>
    </row>
    <row r="7" spans="1:35" x14ac:dyDescent="0.3">
      <c r="A7" s="2">
        <f>Лист2!A9</f>
        <v>7</v>
      </c>
      <c r="B7" s="19" t="str">
        <f>Лист2!B9</f>
        <v>30х15х1,0 п/о</v>
      </c>
      <c r="C7" s="6">
        <v>0.62</v>
      </c>
      <c r="D7" s="53">
        <f>C7*F52</f>
        <v>55.18</v>
      </c>
      <c r="F7" s="51"/>
      <c r="G7" s="51">
        <f>Лист2!F9</f>
        <v>7</v>
      </c>
      <c r="H7" s="20" t="str">
        <f>Лист2!G9</f>
        <v>15х15х1,5</v>
      </c>
      <c r="I7" s="6">
        <v>0.61</v>
      </c>
      <c r="J7" s="53">
        <f>I7*F4</f>
        <v>52.155000000000001</v>
      </c>
      <c r="K7" s="7"/>
      <c r="L7" s="7"/>
      <c r="O7" s="20" t="s">
        <v>355</v>
      </c>
      <c r="P7" s="6">
        <v>16.79</v>
      </c>
      <c r="Q7">
        <f>Лист2!S68+3</f>
        <v>81</v>
      </c>
      <c r="R7">
        <f t="shared" si="1"/>
        <v>1359.99</v>
      </c>
      <c r="T7" s="7"/>
      <c r="U7" s="51" t="e">
        <f>Лист2!#REF!</f>
        <v>#REF!</v>
      </c>
      <c r="V7" s="11" t="e">
        <f>Лист2!#REF!</f>
        <v>#REF!</v>
      </c>
      <c r="W7" s="16">
        <v>0.79</v>
      </c>
      <c r="X7" s="55">
        <f t="shared" ref="X7:X12" si="3">W7*AI15</f>
        <v>70.31</v>
      </c>
      <c r="Y7" s="12"/>
      <c r="Z7" s="1"/>
      <c r="AA7" s="70">
        <v>6</v>
      </c>
      <c r="AB7" s="36" t="str">
        <f>Лист2!L108</f>
        <v>ДН 22 (1,0)</v>
      </c>
      <c r="AC7" s="37">
        <v>0.51800000000000002</v>
      </c>
      <c r="AD7" s="61">
        <f t="shared" si="2"/>
        <v>70.448000000000008</v>
      </c>
      <c r="AE7" s="38" t="s">
        <v>520</v>
      </c>
      <c r="AF7" s="39">
        <f>133+3</f>
        <v>136</v>
      </c>
    </row>
    <row r="8" spans="1:35" x14ac:dyDescent="0.3">
      <c r="A8" s="2">
        <f>Лист2!A10</f>
        <v>8</v>
      </c>
      <c r="B8" s="19" t="str">
        <f>Лист2!B10</f>
        <v>30х15х1,2 п/о</v>
      </c>
      <c r="C8" s="6">
        <v>0.71899999999999997</v>
      </c>
      <c r="D8" s="53">
        <f>C8*F53</f>
        <v>63.271999999999998</v>
      </c>
      <c r="F8" s="51"/>
      <c r="G8" s="51">
        <f>Лист2!F10</f>
        <v>8</v>
      </c>
      <c r="H8" s="20" t="str">
        <f>Лист2!G10</f>
        <v>15х15х1,8</v>
      </c>
      <c r="I8" s="6">
        <v>0.70199999999999996</v>
      </c>
      <c r="J8" s="53">
        <f>I8*F5</f>
        <v>59.318999999999996</v>
      </c>
      <c r="K8" s="7"/>
      <c r="L8" s="7"/>
      <c r="O8" s="20" t="s">
        <v>356</v>
      </c>
      <c r="P8" s="6">
        <v>19.059999999999999</v>
      </c>
      <c r="Q8">
        <f>Лист2!S69+3</f>
        <v>132</v>
      </c>
      <c r="R8">
        <f>P8*Q8</f>
        <v>2515.9199999999996</v>
      </c>
      <c r="T8" s="7"/>
      <c r="U8" s="51">
        <f>Лист2!K9</f>
        <v>7</v>
      </c>
      <c r="V8" s="11" t="str">
        <f>Лист2!L9</f>
        <v>20 (1,5)</v>
      </c>
      <c r="W8" s="16">
        <v>0.93600000000000005</v>
      </c>
      <c r="X8" s="55">
        <f t="shared" si="3"/>
        <v>73.944000000000003</v>
      </c>
      <c r="Z8" s="1"/>
      <c r="AA8" s="70">
        <v>7</v>
      </c>
      <c r="AB8" s="27" t="str">
        <f>Лист2!L109</f>
        <v>ДН 25 (1,0)</v>
      </c>
      <c r="AC8" s="28">
        <v>0.59</v>
      </c>
      <c r="AD8" s="62">
        <f t="shared" si="2"/>
        <v>74.929999999999993</v>
      </c>
      <c r="AE8" s="29" t="s">
        <v>520</v>
      </c>
      <c r="AF8" s="30">
        <f>124+3</f>
        <v>127</v>
      </c>
    </row>
    <row r="9" spans="1:35" x14ac:dyDescent="0.3">
      <c r="A9" s="2">
        <f>Лист2!A11</f>
        <v>9</v>
      </c>
      <c r="B9" s="19" t="str">
        <f>Лист2!B11</f>
        <v>30х15х1,5 п/о</v>
      </c>
      <c r="C9" s="6">
        <v>0.85199999999999998</v>
      </c>
      <c r="D9" s="53">
        <f>C9*F55</f>
        <v>75.828000000000003</v>
      </c>
      <c r="F9" s="51"/>
      <c r="G9" s="51">
        <f>Лист2!F11</f>
        <v>9</v>
      </c>
      <c r="H9" s="20" t="str">
        <f>Лист2!G11</f>
        <v>20х20х0,8</v>
      </c>
      <c r="I9" s="6">
        <v>0.47399999999999998</v>
      </c>
      <c r="J9" s="53">
        <f>I9*F51</f>
        <v>43.607999999999997</v>
      </c>
      <c r="K9" s="7"/>
      <c r="L9" s="7"/>
      <c r="O9" s="20" t="s">
        <v>357</v>
      </c>
      <c r="P9" s="6">
        <v>21.33</v>
      </c>
      <c r="Q9">
        <f>Лист2!S70+3</f>
        <v>132</v>
      </c>
      <c r="R9">
        <f t="shared" si="1"/>
        <v>2815.56</v>
      </c>
      <c r="T9" s="7"/>
      <c r="U9" s="51">
        <f>Лист2!K10</f>
        <v>8</v>
      </c>
      <c r="V9" s="11" t="str">
        <f>Лист2!L10</f>
        <v>20 (1,8)</v>
      </c>
      <c r="W9" s="16">
        <v>1.0900000000000001</v>
      </c>
      <c r="X9" s="55">
        <f t="shared" si="3"/>
        <v>82.84</v>
      </c>
      <c r="Z9" s="1"/>
      <c r="AA9" s="70">
        <v>8</v>
      </c>
      <c r="AB9" s="27" t="str">
        <f>Лист2!L110</f>
        <v>ДН 28 (1,0)</v>
      </c>
      <c r="AC9" s="28">
        <v>0.66700000000000004</v>
      </c>
      <c r="AD9" s="62">
        <f t="shared" si="2"/>
        <v>82.041000000000011</v>
      </c>
      <c r="AE9" s="29" t="s">
        <v>520</v>
      </c>
      <c r="AF9" s="30">
        <f>120+3</f>
        <v>123</v>
      </c>
    </row>
    <row r="10" spans="1:35" x14ac:dyDescent="0.3">
      <c r="A10" s="2">
        <f>Лист2!A12</f>
        <v>10</v>
      </c>
      <c r="B10" s="19" t="str">
        <f>Лист2!B12</f>
        <v>30х15х1,0</v>
      </c>
      <c r="C10" s="6">
        <v>0.66100000000000003</v>
      </c>
      <c r="D10" s="53">
        <f>C10*F52</f>
        <v>58.829000000000001</v>
      </c>
      <c r="F10" s="51"/>
      <c r="G10" s="51">
        <f>Лист2!F12</f>
        <v>10</v>
      </c>
      <c r="H10" s="20" t="str">
        <f>Лист2!G12</f>
        <v>20х20х0,9</v>
      </c>
      <c r="I10" s="6">
        <v>0.53</v>
      </c>
      <c r="J10" s="53">
        <f>I10*F51</f>
        <v>48.760000000000005</v>
      </c>
      <c r="K10" s="7"/>
      <c r="L10" s="7"/>
      <c r="O10" s="20" t="s">
        <v>358</v>
      </c>
      <c r="P10" s="6">
        <v>24.3</v>
      </c>
      <c r="Q10">
        <f>Лист2!S71+3</f>
        <v>132</v>
      </c>
      <c r="R10">
        <f t="shared" si="1"/>
        <v>3207.6</v>
      </c>
      <c r="T10" s="7"/>
      <c r="U10" s="51">
        <f>Лист2!K11</f>
        <v>9</v>
      </c>
      <c r="V10" s="11" t="str">
        <f>Лист2!L11</f>
        <v>20 (2,0)</v>
      </c>
      <c r="W10" s="16">
        <v>1.22</v>
      </c>
      <c r="X10" s="55">
        <f t="shared" si="3"/>
        <v>89.06</v>
      </c>
      <c r="Z10" s="1"/>
      <c r="AA10" s="70">
        <v>9</v>
      </c>
      <c r="AB10" s="27" t="str">
        <f>Лист2!L111</f>
        <v>ДН 32 (1,0)</v>
      </c>
      <c r="AC10" s="28">
        <v>0.76500000000000001</v>
      </c>
      <c r="AD10" s="62">
        <f t="shared" si="2"/>
        <v>88.74</v>
      </c>
      <c r="AE10" s="29" t="s">
        <v>520</v>
      </c>
      <c r="AF10" s="30">
        <f>113+3</f>
        <v>116</v>
      </c>
    </row>
    <row r="11" spans="1:35" x14ac:dyDescent="0.3">
      <c r="A11" s="2">
        <f>Лист2!A13</f>
        <v>11</v>
      </c>
      <c r="B11" s="19" t="str">
        <f>Лист2!B13</f>
        <v>30х15х1,2</v>
      </c>
      <c r="C11" s="6">
        <v>0.78300000000000003</v>
      </c>
      <c r="D11" s="53">
        <f>C11*F53</f>
        <v>68.903999999999996</v>
      </c>
      <c r="E11" s="7"/>
      <c r="F11" s="51"/>
      <c r="G11" s="51">
        <f>Лист2!F13</f>
        <v>11</v>
      </c>
      <c r="H11" s="20" t="str">
        <f>Лист2!G13</f>
        <v>20х20х1,0</v>
      </c>
      <c r="I11" s="6">
        <v>0.58299999999999996</v>
      </c>
      <c r="J11" s="53">
        <f>I11*F52</f>
        <v>51.886999999999993</v>
      </c>
      <c r="K11" s="7"/>
      <c r="L11" s="7"/>
      <c r="O11" s="20" t="s">
        <v>359</v>
      </c>
      <c r="P11" s="6">
        <v>27.7</v>
      </c>
      <c r="Q11">
        <f>Лист2!S72+3</f>
        <v>132</v>
      </c>
      <c r="R11">
        <f t="shared" si="1"/>
        <v>3656.4</v>
      </c>
      <c r="T11" s="7"/>
      <c r="U11" s="51">
        <f>Лист2!K12</f>
        <v>10</v>
      </c>
      <c r="V11" s="11" t="str">
        <f>Лист2!L12</f>
        <v>20 (2,5)</v>
      </c>
      <c r="W11" s="16">
        <v>1.56</v>
      </c>
      <c r="X11" s="55">
        <f t="shared" si="3"/>
        <v>112.32000000000001</v>
      </c>
      <c r="Z11" s="1"/>
      <c r="AA11" s="70">
        <v>10</v>
      </c>
      <c r="AB11" s="20" t="str">
        <f>Лист2!L112</f>
        <v>ДН 48 (1,0)</v>
      </c>
      <c r="AC11" s="16">
        <v>1.1599999999999999</v>
      </c>
      <c r="AD11" s="57">
        <f t="shared" si="2"/>
        <v>103.24</v>
      </c>
      <c r="AE11" s="3" t="s">
        <v>520</v>
      </c>
      <c r="AF11" s="8">
        <f>86+3</f>
        <v>89</v>
      </c>
    </row>
    <row r="12" spans="1:35" x14ac:dyDescent="0.3">
      <c r="A12" s="2">
        <f>Лист2!A14</f>
        <v>12</v>
      </c>
      <c r="B12" s="19" t="str">
        <f>Лист2!B14</f>
        <v>30х15х1,5</v>
      </c>
      <c r="C12" s="6">
        <v>0.96</v>
      </c>
      <c r="D12" s="53">
        <f>C12*F55</f>
        <v>85.44</v>
      </c>
      <c r="G12" s="51">
        <f>Лист2!F14</f>
        <v>12</v>
      </c>
      <c r="H12" s="20" t="str">
        <f>Лист2!G14</f>
        <v>20х20х1,1</v>
      </c>
      <c r="I12" s="6">
        <v>0.64</v>
      </c>
      <c r="J12" s="53">
        <f>I12*F52</f>
        <v>56.96</v>
      </c>
      <c r="K12" s="7"/>
      <c r="L12" s="7"/>
      <c r="O12" s="20" t="s">
        <v>481</v>
      </c>
      <c r="P12" s="6">
        <v>31.8</v>
      </c>
      <c r="Q12">
        <f>Лист2!S73+3</f>
        <v>132</v>
      </c>
      <c r="R12">
        <f t="shared" si="1"/>
        <v>4197.6000000000004</v>
      </c>
      <c r="T12" s="7"/>
      <c r="U12" s="51">
        <f>Лист2!K13</f>
        <v>11</v>
      </c>
      <c r="V12" s="11" t="str">
        <f>Лист2!L13</f>
        <v>20 (2,8)</v>
      </c>
      <c r="W12" s="22">
        <v>1.67</v>
      </c>
      <c r="X12" s="55">
        <f t="shared" si="3"/>
        <v>118.57</v>
      </c>
      <c r="AA12" s="7"/>
      <c r="AD12" s="63"/>
    </row>
    <row r="13" spans="1:35" x14ac:dyDescent="0.3">
      <c r="A13" s="2">
        <f>Лист2!A16</f>
        <v>14</v>
      </c>
      <c r="B13" s="19" t="str">
        <f>Лист2!B16</f>
        <v>30х20х1,0</v>
      </c>
      <c r="C13" s="6">
        <v>0.74</v>
      </c>
      <c r="D13" s="53">
        <f>C13*F52</f>
        <v>65.86</v>
      </c>
      <c r="G13" s="51">
        <f>Лист2!F15</f>
        <v>13</v>
      </c>
      <c r="H13" s="20" t="str">
        <f>Лист2!G15</f>
        <v>20х20х1,2</v>
      </c>
      <c r="I13" s="6">
        <v>0.69</v>
      </c>
      <c r="J13" s="53">
        <f>I13*F53</f>
        <v>60.72</v>
      </c>
      <c r="K13" s="7"/>
      <c r="L13" s="7"/>
      <c r="O13" s="20" t="s">
        <v>360</v>
      </c>
      <c r="P13" s="6">
        <v>8.9700000000000006</v>
      </c>
      <c r="Q13" s="17">
        <f>Лист2!S50+3</f>
        <v>133</v>
      </c>
      <c r="R13">
        <f t="shared" si="1"/>
        <v>1193.01</v>
      </c>
      <c r="T13" s="7"/>
      <c r="U13" s="51">
        <f>Лист2!K14</f>
        <v>12</v>
      </c>
      <c r="V13" s="11" t="str">
        <f>Лист2!L14</f>
        <v>25 (1,2)/ДН 33,7 (1,2)</v>
      </c>
      <c r="W13" s="22">
        <v>0.96</v>
      </c>
      <c r="X13" s="55">
        <f>W13*AI15</f>
        <v>85.44</v>
      </c>
      <c r="AA13" s="7"/>
      <c r="AB13" s="11" t="s">
        <v>110</v>
      </c>
      <c r="AC13" s="11">
        <v>1.1599999999999999</v>
      </c>
      <c r="AD13" s="64">
        <f>AC13*AF23</f>
        <v>90.47999999999999</v>
      </c>
    </row>
    <row r="14" spans="1:35" x14ac:dyDescent="0.3">
      <c r="A14" s="2">
        <f>Лист2!A17</f>
        <v>15</v>
      </c>
      <c r="B14" s="19" t="str">
        <f>Лист2!B17</f>
        <v>30х20х1,2</v>
      </c>
      <c r="C14" s="6">
        <v>0.89900000000000002</v>
      </c>
      <c r="D14" s="53">
        <f>C14*F53</f>
        <v>79.111999999999995</v>
      </c>
      <c r="G14" s="51">
        <f>Лист2!F16</f>
        <v>14</v>
      </c>
      <c r="H14" s="20" t="str">
        <f>Лист2!G16</f>
        <v>20х20х1,4</v>
      </c>
      <c r="I14" s="6">
        <v>0.79</v>
      </c>
      <c r="J14" s="53">
        <f>I14*F54</f>
        <v>70.31</v>
      </c>
      <c r="K14" s="7"/>
      <c r="L14" s="7"/>
      <c r="O14" s="20" t="s">
        <v>361</v>
      </c>
      <c r="P14" s="6">
        <v>10.78</v>
      </c>
      <c r="Q14" s="17">
        <f>Лист2!S51+3</f>
        <v>133</v>
      </c>
      <c r="R14">
        <f t="shared" si="1"/>
        <v>1433.74</v>
      </c>
      <c r="T14" s="7"/>
      <c r="U14" s="51" t="e">
        <f>Лист2!#REF!</f>
        <v>#REF!</v>
      </c>
      <c r="V14" s="11" t="e">
        <f>Лист2!#REF!</f>
        <v>#REF!</v>
      </c>
      <c r="W14" s="22">
        <v>1.03</v>
      </c>
      <c r="X14" s="55">
        <f>W14*AI15</f>
        <v>91.67</v>
      </c>
      <c r="AA14" s="7"/>
      <c r="AB14" s="11" t="s">
        <v>111</v>
      </c>
      <c r="AC14" s="16">
        <v>1.51</v>
      </c>
      <c r="AD14" s="64">
        <f>AC14*AF23</f>
        <v>117.78</v>
      </c>
      <c r="AH14" s="3" t="str">
        <f>E52</f>
        <v>1-1,1</v>
      </c>
      <c r="AI14" s="8">
        <f>86+3</f>
        <v>89</v>
      </c>
    </row>
    <row r="15" spans="1:35" x14ac:dyDescent="0.3">
      <c r="A15" s="2">
        <f>Лист2!A18</f>
        <v>16</v>
      </c>
      <c r="B15" s="19" t="str">
        <f>Лист2!B18</f>
        <v>30х20х1,5</v>
      </c>
      <c r="C15" s="6">
        <v>1.0820000000000001</v>
      </c>
      <c r="D15" s="53">
        <f>C15*F55</f>
        <v>96.298000000000002</v>
      </c>
      <c r="G15" s="51">
        <f>Лист2!F17</f>
        <v>15</v>
      </c>
      <c r="H15" s="20" t="str">
        <f>Лист2!G17</f>
        <v>20х20х1,5</v>
      </c>
      <c r="I15" s="6">
        <v>0.84099999999999997</v>
      </c>
      <c r="J15" s="53">
        <f>I15*F55</f>
        <v>74.849000000000004</v>
      </c>
      <c r="K15" s="7"/>
      <c r="L15" s="7"/>
      <c r="O15" s="20" t="s">
        <v>362</v>
      </c>
      <c r="P15" s="6">
        <v>12.44</v>
      </c>
      <c r="Q15" s="17">
        <f>Лист2!S52+3</f>
        <v>133</v>
      </c>
      <c r="R15">
        <f t="shared" si="1"/>
        <v>1654.52</v>
      </c>
      <c r="T15" s="7"/>
      <c r="U15" s="51">
        <f>Лист2!K15</f>
        <v>13</v>
      </c>
      <c r="V15" s="11" t="str">
        <f>Лист2!L15</f>
        <v>25 (1,5)/ДН 33,7 (1,5)</v>
      </c>
      <c r="W15" s="16">
        <v>1.18</v>
      </c>
      <c r="X15" s="55">
        <f>W15*AI16</f>
        <v>93.22</v>
      </c>
      <c r="Y15" s="12"/>
      <c r="Z15" s="12"/>
      <c r="AA15" s="7"/>
      <c r="AB15" s="11" t="s">
        <v>112</v>
      </c>
      <c r="AC15" s="16">
        <v>1.92</v>
      </c>
      <c r="AD15" s="64">
        <f>AC15*AF24</f>
        <v>147.84</v>
      </c>
      <c r="AE15" s="12"/>
      <c r="AF15" s="12"/>
      <c r="AH15" s="3">
        <f>E53</f>
        <v>1.2</v>
      </c>
      <c r="AI15" s="8">
        <f>86+3</f>
        <v>89</v>
      </c>
    </row>
    <row r="16" spans="1:35" x14ac:dyDescent="0.3">
      <c r="A16" s="2">
        <f>Лист2!A19</f>
        <v>17</v>
      </c>
      <c r="B16" s="19" t="str">
        <f>Лист2!B19</f>
        <v>30х20х1,8</v>
      </c>
      <c r="C16" s="6">
        <v>1.27</v>
      </c>
      <c r="D16" s="53">
        <f>C16*F56</f>
        <v>107.95</v>
      </c>
      <c r="G16" s="51">
        <f>Лист2!F18</f>
        <v>16</v>
      </c>
      <c r="H16" s="20" t="str">
        <f>Лист2!G18</f>
        <v>20х20х1,7</v>
      </c>
      <c r="I16" s="6">
        <v>0.94</v>
      </c>
      <c r="J16" s="53">
        <f>I16*F56</f>
        <v>79.899999999999991</v>
      </c>
      <c r="K16" s="7"/>
      <c r="L16" s="7"/>
      <c r="O16" s="20" t="s">
        <v>363</v>
      </c>
      <c r="P16" s="6">
        <v>18.86</v>
      </c>
      <c r="Q16" s="17">
        <f>Лист2!S53+3</f>
        <v>133</v>
      </c>
      <c r="R16">
        <f t="shared" si="1"/>
        <v>2508.38</v>
      </c>
      <c r="T16" s="7"/>
      <c r="U16" s="51">
        <f>Лист2!K16</f>
        <v>14</v>
      </c>
      <c r="V16" s="11" t="str">
        <f>Лист2!L16</f>
        <v>25 (1,8)</v>
      </c>
      <c r="W16" s="16">
        <v>1.409</v>
      </c>
      <c r="X16" s="55">
        <f>W16*AI17</f>
        <v>107.084</v>
      </c>
      <c r="Y16" s="12"/>
      <c r="Z16" s="12"/>
      <c r="AA16" s="7"/>
      <c r="AB16" s="11" t="s">
        <v>113</v>
      </c>
      <c r="AC16" s="16">
        <v>2.5</v>
      </c>
      <c r="AD16" s="64">
        <f>AC16*AF24</f>
        <v>192.5</v>
      </c>
      <c r="AE16" s="7"/>
      <c r="AH16" s="3">
        <f>E55</f>
        <v>1.5</v>
      </c>
      <c r="AI16" s="8">
        <f>76+3</f>
        <v>79</v>
      </c>
    </row>
    <row r="17" spans="1:35" x14ac:dyDescent="0.3">
      <c r="A17" s="2">
        <f>Лист2!A20</f>
        <v>18</v>
      </c>
      <c r="B17" s="19" t="str">
        <f>Лист2!B20</f>
        <v>30х20х2,0</v>
      </c>
      <c r="C17" s="6">
        <v>1.39</v>
      </c>
      <c r="D17" s="53">
        <f>C17*F57</f>
        <v>118.14999999999999</v>
      </c>
      <c r="G17" s="51">
        <f>Лист2!F19</f>
        <v>17</v>
      </c>
      <c r="H17" s="20" t="str">
        <f>Лист2!G19</f>
        <v>20х20х1,8</v>
      </c>
      <c r="I17" s="6">
        <v>0.98399999999999999</v>
      </c>
      <c r="J17" s="53">
        <f>I17*F56</f>
        <v>83.64</v>
      </c>
      <c r="K17" s="7"/>
      <c r="L17" s="7"/>
      <c r="O17" s="20" t="s">
        <v>364</v>
      </c>
      <c r="P17" s="6">
        <v>21.58</v>
      </c>
      <c r="Q17" s="17">
        <f>Лист2!S54+3</f>
        <v>133</v>
      </c>
      <c r="R17">
        <f t="shared" si="1"/>
        <v>2870.14</v>
      </c>
      <c r="T17" s="7"/>
      <c r="U17" s="51">
        <f>Лист2!K17</f>
        <v>15</v>
      </c>
      <c r="V17" s="11" t="str">
        <f>Лист2!L17</f>
        <v>25 (2,0)/ДН 33,7 (2,0)</v>
      </c>
      <c r="W17" s="16">
        <v>1.55</v>
      </c>
      <c r="X17" s="55">
        <f>W17*AI18</f>
        <v>113.15</v>
      </c>
      <c r="Y17" s="12"/>
      <c r="Z17" s="12"/>
      <c r="AA17" s="7"/>
      <c r="AB17" s="11" t="s">
        <v>114</v>
      </c>
      <c r="AC17" s="16">
        <v>3.33</v>
      </c>
      <c r="AD17" s="64">
        <f>AC17*AF24</f>
        <v>256.41000000000003</v>
      </c>
      <c r="AE17" s="7"/>
      <c r="AH17" s="3">
        <f>E56</f>
        <v>1.7</v>
      </c>
      <c r="AI17" s="8">
        <f>73+3</f>
        <v>76</v>
      </c>
    </row>
    <row r="18" spans="1:35" x14ac:dyDescent="0.3">
      <c r="A18" s="2">
        <f>Лист2!A21</f>
        <v>19</v>
      </c>
      <c r="B18" s="19" t="str">
        <f>Лист2!B21</f>
        <v>40х10х1,0</v>
      </c>
      <c r="C18" s="6">
        <v>0.74</v>
      </c>
      <c r="D18" s="53">
        <f>C18*F52</f>
        <v>65.86</v>
      </c>
      <c r="F18" s="51"/>
      <c r="G18" s="51">
        <f>Лист2!F20</f>
        <v>18</v>
      </c>
      <c r="H18" s="20" t="str">
        <f>Лист2!G20</f>
        <v>20х20х2,0</v>
      </c>
      <c r="I18" s="6">
        <v>1.08</v>
      </c>
      <c r="J18" s="53">
        <f>I18*F57</f>
        <v>91.800000000000011</v>
      </c>
      <c r="K18" s="7"/>
      <c r="L18" s="7"/>
      <c r="O18" s="20" t="s">
        <v>365</v>
      </c>
      <c r="P18" s="6">
        <v>25.7</v>
      </c>
      <c r="Q18" s="17">
        <f>Лист2!S55+3</f>
        <v>133</v>
      </c>
      <c r="R18">
        <f t="shared" si="1"/>
        <v>3418.1</v>
      </c>
      <c r="T18" s="7"/>
      <c r="U18" s="51" t="e">
        <f>Лист2!#REF!</f>
        <v>#REF!</v>
      </c>
      <c r="V18" s="11" t="e">
        <f>Лист2!#REF!</f>
        <v>#REF!</v>
      </c>
      <c r="W18" s="16">
        <v>1.7</v>
      </c>
      <c r="X18" s="55">
        <f>W18*AI18</f>
        <v>124.1</v>
      </c>
      <c r="Y18" s="12"/>
      <c r="Z18" s="12"/>
      <c r="AA18" s="7"/>
      <c r="AB18" s="11" t="s">
        <v>115</v>
      </c>
      <c r="AC18" s="16">
        <v>4</v>
      </c>
      <c r="AD18" s="64">
        <f>AC18*AF24</f>
        <v>308</v>
      </c>
      <c r="AE18" s="7"/>
      <c r="AH18" s="3">
        <f>E57</f>
        <v>1.8</v>
      </c>
      <c r="AI18" s="8">
        <f>70+3</f>
        <v>73</v>
      </c>
    </row>
    <row r="19" spans="1:35" x14ac:dyDescent="0.3">
      <c r="A19" s="2">
        <f>Лист2!A22</f>
        <v>20</v>
      </c>
      <c r="B19" s="19" t="str">
        <f>Лист2!B22</f>
        <v>40х10х1,2</v>
      </c>
      <c r="C19" s="6">
        <v>0.88</v>
      </c>
      <c r="D19" s="53">
        <f>C19*F53</f>
        <v>77.44</v>
      </c>
      <c r="F19" s="51"/>
      <c r="G19" s="51">
        <f>Лист2!F21</f>
        <v>19</v>
      </c>
      <c r="H19" s="20" t="str">
        <f>Лист2!G21</f>
        <v>25х25х0,8</v>
      </c>
      <c r="I19" s="6">
        <v>0.6</v>
      </c>
      <c r="J19" s="53">
        <f>I19*F51</f>
        <v>55.199999999999996</v>
      </c>
      <c r="K19" s="7"/>
      <c r="L19" s="7"/>
      <c r="O19" s="20" t="s">
        <v>478</v>
      </c>
      <c r="P19" s="6">
        <v>36.549999999999997</v>
      </c>
      <c r="Q19" s="17">
        <f>Лист2!S57+3</f>
        <v>136</v>
      </c>
      <c r="R19">
        <f t="shared" si="1"/>
        <v>4970.7999999999993</v>
      </c>
      <c r="T19" s="7"/>
      <c r="U19" s="51">
        <f>Лист2!K18</f>
        <v>16</v>
      </c>
      <c r="V19" s="11" t="str">
        <f>Лист2!L18</f>
        <v>25 (2,5)</v>
      </c>
      <c r="W19" s="16">
        <v>1.91</v>
      </c>
      <c r="X19" s="55">
        <f>W19*AI19</f>
        <v>137.51999999999998</v>
      </c>
      <c r="Y19" s="12"/>
      <c r="Z19" s="12"/>
      <c r="AA19" s="7"/>
      <c r="AB19" s="11" t="s">
        <v>116</v>
      </c>
      <c r="AC19" s="16">
        <v>5.68</v>
      </c>
      <c r="AD19" s="64">
        <f>AC19*AF24</f>
        <v>437.35999999999996</v>
      </c>
      <c r="AE19" s="7"/>
      <c r="AH19" s="3">
        <f>E58</f>
        <v>2</v>
      </c>
      <c r="AI19" s="8">
        <f>69+3</f>
        <v>72</v>
      </c>
    </row>
    <row r="20" spans="1:35" x14ac:dyDescent="0.3">
      <c r="A20" s="2">
        <f>Лист2!A23</f>
        <v>21</v>
      </c>
      <c r="B20" s="19" t="str">
        <f>Лист2!B23</f>
        <v>40х10х1,5</v>
      </c>
      <c r="C20" s="6">
        <v>1.08</v>
      </c>
      <c r="D20" s="53">
        <f>C20*F55</f>
        <v>96.12</v>
      </c>
      <c r="F20" s="51"/>
      <c r="G20" s="51">
        <f>Лист2!F22</f>
        <v>20</v>
      </c>
      <c r="H20" s="20" t="str">
        <f>Лист2!G22</f>
        <v>25х25х1,0</v>
      </c>
      <c r="I20" s="6">
        <v>0.74</v>
      </c>
      <c r="J20" s="53">
        <f>I20*F52</f>
        <v>65.86</v>
      </c>
      <c r="K20" s="1"/>
      <c r="L20" s="1"/>
      <c r="O20" s="20" t="s">
        <v>570</v>
      </c>
      <c r="P20" s="6">
        <v>56.88</v>
      </c>
      <c r="Q20" s="17">
        <f>Лист2!S57+3</f>
        <v>136</v>
      </c>
      <c r="R20">
        <f>Q20*P20</f>
        <v>7735.68</v>
      </c>
      <c r="T20" s="7"/>
      <c r="U20" s="51">
        <f>Лист2!K19</f>
        <v>17</v>
      </c>
      <c r="V20" s="11" t="str">
        <f>Лист2!L19</f>
        <v>25 (2,8)</v>
      </c>
      <c r="W20" s="16">
        <v>2.12</v>
      </c>
      <c r="X20" s="55">
        <f>W20*AI20</f>
        <v>150.52000000000001</v>
      </c>
      <c r="Y20" s="12"/>
      <c r="AA20" s="7"/>
      <c r="AB20" s="11" t="s">
        <v>117</v>
      </c>
      <c r="AC20" s="16">
        <v>6.7</v>
      </c>
      <c r="AD20" s="64">
        <f>AC20*AF24</f>
        <v>515.9</v>
      </c>
      <c r="AE20" s="7"/>
      <c r="AH20" s="3">
        <v>2.8</v>
      </c>
      <c r="AI20" s="8">
        <f>68+3</f>
        <v>71</v>
      </c>
    </row>
    <row r="21" spans="1:35" x14ac:dyDescent="0.3">
      <c r="A21" s="2">
        <f>Лист2!A24</f>
        <v>22</v>
      </c>
      <c r="B21" s="19" t="str">
        <f>Лист2!B24</f>
        <v>40х20х1,0</v>
      </c>
      <c r="C21" s="6">
        <v>0.9</v>
      </c>
      <c r="D21" s="53">
        <f>C21*F52</f>
        <v>80.100000000000009</v>
      </c>
      <c r="F21" s="51"/>
      <c r="G21" s="51">
        <f>Лист2!F23</f>
        <v>21</v>
      </c>
      <c r="H21" s="20" t="str">
        <f>Лист2!G23</f>
        <v>25х25х1,1</v>
      </c>
      <c r="I21" s="6">
        <v>0.81</v>
      </c>
      <c r="J21" s="53">
        <f t="shared" ref="J21:J26" si="4">I21*F52</f>
        <v>72.09</v>
      </c>
      <c r="K21" s="1"/>
      <c r="L21" s="1"/>
      <c r="O21" s="44" t="s">
        <v>366</v>
      </c>
      <c r="P21" s="45">
        <f>Раб2!F35</f>
        <v>0.85</v>
      </c>
      <c r="Q21" s="46"/>
      <c r="R21" s="42"/>
      <c r="S21" s="42"/>
      <c r="T21" s="7"/>
      <c r="U21" s="51">
        <f>Лист2!K22</f>
        <v>20</v>
      </c>
      <c r="V21" s="11" t="str">
        <f>Лист2!L22</f>
        <v>32(1,2)/ДН 42 (1,2)</v>
      </c>
      <c r="W21" s="22">
        <v>1.21</v>
      </c>
      <c r="X21" s="55">
        <f>W21*AI15</f>
        <v>107.69</v>
      </c>
      <c r="AA21" s="7"/>
      <c r="AB21" s="11" t="s">
        <v>173</v>
      </c>
      <c r="AC21" s="16">
        <v>0.95</v>
      </c>
      <c r="AD21" s="64">
        <f>AC21*AF25</f>
        <v>74.099999999999994</v>
      </c>
      <c r="AE21" s="7"/>
      <c r="AH21" s="3">
        <f>E60</f>
        <v>2.8</v>
      </c>
      <c r="AI21" s="8">
        <f>68+3</f>
        <v>71</v>
      </c>
    </row>
    <row r="22" spans="1:35" x14ac:dyDescent="0.3">
      <c r="A22" s="2">
        <f>Лист2!A25</f>
        <v>23</v>
      </c>
      <c r="B22" s="19" t="str">
        <f>Лист2!B25</f>
        <v>40х20х1,1</v>
      </c>
      <c r="C22" s="6">
        <v>0.98</v>
      </c>
      <c r="D22" s="53">
        <f>C22*F52</f>
        <v>87.22</v>
      </c>
      <c r="F22" s="51"/>
      <c r="G22" s="51">
        <f>Лист2!F24</f>
        <v>22</v>
      </c>
      <c r="H22" s="20" t="str">
        <f>Лист2!G24</f>
        <v>25х25х1,2</v>
      </c>
      <c r="I22" s="6">
        <v>0.89900000000000002</v>
      </c>
      <c r="J22" s="53">
        <f t="shared" si="4"/>
        <v>79.111999999999995</v>
      </c>
      <c r="K22" s="1"/>
      <c r="L22" s="1"/>
      <c r="O22" s="44" t="s">
        <v>367</v>
      </c>
      <c r="P22" s="45">
        <f>Раб2!F36</f>
        <v>1</v>
      </c>
      <c r="Q22" s="46"/>
      <c r="R22" s="42"/>
      <c r="S22" s="42"/>
      <c r="T22" s="7"/>
      <c r="U22" s="51">
        <f>Лист2!K23</f>
        <v>21</v>
      </c>
      <c r="V22" s="11" t="str">
        <f>Лист2!L23</f>
        <v>32 (1,5)/ДН 42 (1,5)</v>
      </c>
      <c r="W22" s="16">
        <v>1.51</v>
      </c>
      <c r="X22" s="55">
        <f>W22*AI16</f>
        <v>119.29</v>
      </c>
      <c r="AA22" s="7"/>
      <c r="AB22" s="11" t="s">
        <v>177</v>
      </c>
      <c r="AC22" s="16">
        <v>1.27</v>
      </c>
      <c r="AD22" s="64">
        <f>AC22*AF25</f>
        <v>99.06</v>
      </c>
    </row>
    <row r="23" spans="1:35" x14ac:dyDescent="0.3">
      <c r="A23" s="2">
        <f>Лист2!A26</f>
        <v>24</v>
      </c>
      <c r="B23" s="19" t="str">
        <f>Лист2!B26</f>
        <v xml:space="preserve">40х20х1,2 </v>
      </c>
      <c r="C23" s="6">
        <v>1.07</v>
      </c>
      <c r="D23" s="53">
        <f>C23*F53</f>
        <v>94.160000000000011</v>
      </c>
      <c r="E23" s="7"/>
      <c r="F23" s="51"/>
      <c r="G23" s="51">
        <f>Лист2!F25</f>
        <v>23</v>
      </c>
      <c r="H23" s="20" t="str">
        <f>Лист2!G25</f>
        <v>25х25х1,4</v>
      </c>
      <c r="I23" s="6">
        <v>1.01</v>
      </c>
      <c r="J23" s="53">
        <f t="shared" si="4"/>
        <v>89.89</v>
      </c>
      <c r="K23" s="1"/>
      <c r="L23" s="1"/>
      <c r="O23" s="44" t="s">
        <v>368</v>
      </c>
      <c r="P23" s="45">
        <f>Раб2!F38</f>
        <v>2</v>
      </c>
      <c r="Q23" s="46"/>
      <c r="R23" s="42"/>
      <c r="S23" s="42"/>
      <c r="T23" s="7"/>
      <c r="U23" s="51" t="e">
        <f>Лист2!#REF!</f>
        <v>#REF!</v>
      </c>
      <c r="V23" s="11" t="e">
        <f>Лист2!#REF!</f>
        <v>#REF!</v>
      </c>
      <c r="W23" s="16">
        <v>1.59</v>
      </c>
      <c r="X23" s="55">
        <f>W23*AI16</f>
        <v>125.61</v>
      </c>
      <c r="AA23" s="7"/>
      <c r="AB23" s="11" t="s">
        <v>174</v>
      </c>
      <c r="AC23" s="16">
        <v>1.58</v>
      </c>
      <c r="AD23" s="64">
        <f>AC23*AF26</f>
        <v>123.24000000000001</v>
      </c>
      <c r="AE23" s="3">
        <v>2.5</v>
      </c>
      <c r="AF23" s="65">
        <f>75+3</f>
        <v>78</v>
      </c>
    </row>
    <row r="24" spans="1:35" x14ac:dyDescent="0.3">
      <c r="A24" s="2">
        <f>Лист2!A27</f>
        <v>25</v>
      </c>
      <c r="B24" s="19" t="str">
        <f>Лист2!B27</f>
        <v>40х20х1,4</v>
      </c>
      <c r="C24" s="6">
        <v>1.23</v>
      </c>
      <c r="D24" s="53">
        <f>C24*F54</f>
        <v>109.47</v>
      </c>
      <c r="E24" s="7"/>
      <c r="F24" s="51"/>
      <c r="G24" s="51">
        <f>Лист2!F26</f>
        <v>24</v>
      </c>
      <c r="H24" s="20" t="str">
        <f>Лист2!G26</f>
        <v>25х25х1,5</v>
      </c>
      <c r="I24" s="6">
        <v>1.0820000000000001</v>
      </c>
      <c r="J24" s="53">
        <f t="shared" si="4"/>
        <v>96.298000000000002</v>
      </c>
      <c r="K24" s="1"/>
      <c r="L24" s="1"/>
      <c r="O24" s="20" t="s">
        <v>480</v>
      </c>
      <c r="P24" s="6">
        <v>1.1950000000000001</v>
      </c>
      <c r="Q24" s="17">
        <f>Лист2!S22+3</f>
        <v>89</v>
      </c>
      <c r="R24">
        <f>P24*Q24</f>
        <v>106.355</v>
      </c>
      <c r="T24" s="7"/>
      <c r="U24" s="51">
        <f>Лист2!K24</f>
        <v>22</v>
      </c>
      <c r="V24" s="11" t="str">
        <f>Лист2!L24</f>
        <v>32 (1,8)/ДН 42 (1,8)</v>
      </c>
      <c r="W24" s="16">
        <v>1.8</v>
      </c>
      <c r="X24" s="55">
        <f>W24*AI17</f>
        <v>136.80000000000001</v>
      </c>
      <c r="AA24" s="7"/>
      <c r="AB24" s="11" t="s">
        <v>178</v>
      </c>
      <c r="AC24" s="16">
        <v>2.02</v>
      </c>
      <c r="AD24" s="64">
        <f>AC24*AF26</f>
        <v>157.56</v>
      </c>
      <c r="AE24" s="3" t="s">
        <v>534</v>
      </c>
      <c r="AF24" s="65">
        <f>74+3</f>
        <v>77</v>
      </c>
    </row>
    <row r="25" spans="1:35" x14ac:dyDescent="0.3">
      <c r="A25" s="2">
        <f>Лист2!A28</f>
        <v>26</v>
      </c>
      <c r="B25" s="19" t="str">
        <f>Лист2!B28</f>
        <v>40х20х1,5</v>
      </c>
      <c r="C25" s="6">
        <v>1.31</v>
      </c>
      <c r="D25" s="53">
        <f>C25*F55</f>
        <v>116.59</v>
      </c>
      <c r="E25" s="7"/>
      <c r="F25" s="51"/>
      <c r="G25" s="51">
        <f>Лист2!F27</f>
        <v>25</v>
      </c>
      <c r="H25" s="20" t="str">
        <f>Лист2!G27</f>
        <v>25х25х1,8</v>
      </c>
      <c r="I25" s="6">
        <v>1.27</v>
      </c>
      <c r="J25" s="53">
        <f t="shared" si="4"/>
        <v>107.95</v>
      </c>
      <c r="K25" s="7"/>
      <c r="L25" s="7"/>
      <c r="O25" s="20" t="s">
        <v>479</v>
      </c>
      <c r="P25" s="6">
        <v>1.5</v>
      </c>
      <c r="Q25" s="17">
        <f>Лист2!S23+3</f>
        <v>89</v>
      </c>
      <c r="R25">
        <f t="shared" ref="R25:R44" si="5">P25*Q25</f>
        <v>133.5</v>
      </c>
      <c r="U25" s="51">
        <f>Лист2!K25</f>
        <v>23</v>
      </c>
      <c r="V25" s="11" t="str">
        <f>Лист2!L25</f>
        <v>32 (2,0)/ДН 42 (2,0)</v>
      </c>
      <c r="W25" s="16">
        <v>1.99</v>
      </c>
      <c r="X25" s="55">
        <f>W25*AI18</f>
        <v>145.27000000000001</v>
      </c>
      <c r="AA25" s="7"/>
      <c r="AB25" s="11" t="s">
        <v>175</v>
      </c>
      <c r="AC25" s="16">
        <v>2.29</v>
      </c>
      <c r="AD25" s="64">
        <f>AC25*AF26</f>
        <v>178.62</v>
      </c>
      <c r="AE25" s="3">
        <v>2</v>
      </c>
      <c r="AF25" s="65">
        <f>75+3</f>
        <v>78</v>
      </c>
    </row>
    <row r="26" spans="1:35" x14ac:dyDescent="0.3">
      <c r="A26" s="2" t="e">
        <f>Лист2!#REF!</f>
        <v>#REF!</v>
      </c>
      <c r="B26" s="19" t="e">
        <f>Лист2!#REF!</f>
        <v>#REF!</v>
      </c>
      <c r="C26" s="6">
        <v>1.472</v>
      </c>
      <c r="D26" s="53">
        <f>C26*F56</f>
        <v>125.12</v>
      </c>
      <c r="E26" s="7"/>
      <c r="F26" s="51"/>
      <c r="G26" s="51">
        <f>Лист2!F28</f>
        <v>26</v>
      </c>
      <c r="H26" s="20" t="str">
        <f>Лист2!G28</f>
        <v>25х25х2,0</v>
      </c>
      <c r="I26" s="6">
        <v>1.39</v>
      </c>
      <c r="J26" s="53">
        <f t="shared" si="4"/>
        <v>118.14999999999999</v>
      </c>
      <c r="K26" s="7"/>
      <c r="L26" s="7"/>
      <c r="O26" s="20" t="s">
        <v>476</v>
      </c>
      <c r="P26" s="6">
        <v>1.88</v>
      </c>
      <c r="Q26" s="17">
        <f>Лист2!S24+3</f>
        <v>78</v>
      </c>
      <c r="R26">
        <f t="shared" si="5"/>
        <v>146.63999999999999</v>
      </c>
      <c r="U26" s="51" t="e">
        <f>Лист2!#REF!</f>
        <v>#REF!</v>
      </c>
      <c r="V26" s="11" t="e">
        <f>Лист2!#REF!</f>
        <v>#REF!</v>
      </c>
      <c r="W26" s="16">
        <v>2.16</v>
      </c>
      <c r="X26" s="55">
        <f>W26*AI18</f>
        <v>157.68</v>
      </c>
      <c r="AA26" s="7"/>
      <c r="AB26" s="11" t="s">
        <v>179</v>
      </c>
      <c r="AC26" s="16">
        <v>2.9</v>
      </c>
      <c r="AD26" s="64">
        <f>AC26*AF26</f>
        <v>226.2</v>
      </c>
      <c r="AE26" s="3">
        <v>2</v>
      </c>
      <c r="AF26" s="65">
        <f>75+3</f>
        <v>78</v>
      </c>
    </row>
    <row r="27" spans="1:35" x14ac:dyDescent="0.3">
      <c r="A27" s="2">
        <f>Лист2!A29</f>
        <v>27</v>
      </c>
      <c r="B27" s="19" t="str">
        <f>Лист2!B29</f>
        <v>40х20х1,8</v>
      </c>
      <c r="C27" s="6">
        <v>1.5497000000000001</v>
      </c>
      <c r="D27" s="53">
        <f>C27*F56</f>
        <v>131.72450000000001</v>
      </c>
      <c r="E27" s="7"/>
      <c r="F27" s="51"/>
      <c r="G27" s="51">
        <f>Лист2!F29</f>
        <v>27</v>
      </c>
      <c r="H27" s="20" t="str">
        <f>Лист2!G29</f>
        <v>30х30х0,8</v>
      </c>
      <c r="I27" s="6">
        <v>0.72</v>
      </c>
      <c r="J27" s="53">
        <f>I27*F51</f>
        <v>66.239999999999995</v>
      </c>
      <c r="K27" s="7"/>
      <c r="L27" s="7"/>
      <c r="O27" s="20" t="s">
        <v>369</v>
      </c>
      <c r="P27" s="6">
        <v>2.42</v>
      </c>
      <c r="Q27" s="17">
        <f>Лист2!S25+3</f>
        <v>78</v>
      </c>
      <c r="R27">
        <f t="shared" si="5"/>
        <v>188.76</v>
      </c>
      <c r="U27" s="51">
        <f>Лист2!K26</f>
        <v>24</v>
      </c>
      <c r="V27" s="11" t="str">
        <f>Лист2!L26</f>
        <v>32 (2,5)/ДН 42 (2,5)</v>
      </c>
      <c r="W27" s="16">
        <v>2.4500000000000002</v>
      </c>
      <c r="X27" s="55">
        <f>W27*AI19</f>
        <v>176.4</v>
      </c>
      <c r="AA27" s="7"/>
      <c r="AB27" s="7"/>
      <c r="AC27" s="7"/>
      <c r="AE27" s="7"/>
    </row>
    <row r="28" spans="1:35" x14ac:dyDescent="0.3">
      <c r="A28" s="2">
        <f>Лист2!A30</f>
        <v>28</v>
      </c>
      <c r="B28" s="19" t="str">
        <f>Лист2!B30</f>
        <v>40х20х2,0</v>
      </c>
      <c r="C28" s="6">
        <v>1.7</v>
      </c>
      <c r="D28" s="53">
        <f>C28*F57</f>
        <v>144.5</v>
      </c>
      <c r="E28" s="7"/>
      <c r="F28" s="51"/>
      <c r="G28" s="51">
        <f>Лист2!F30</f>
        <v>28</v>
      </c>
      <c r="H28" s="20" t="str">
        <f>Лист2!G30</f>
        <v>30х30х0,9</v>
      </c>
      <c r="I28" s="6">
        <v>0.81100000000000005</v>
      </c>
      <c r="J28" s="53">
        <f>I28*F52</f>
        <v>72.179000000000002</v>
      </c>
      <c r="K28" s="7"/>
      <c r="L28" s="7"/>
      <c r="O28" s="20" t="s">
        <v>370</v>
      </c>
      <c r="P28" s="6">
        <v>2.73</v>
      </c>
      <c r="Q28" s="17">
        <f>Лист2!S26+3</f>
        <v>77</v>
      </c>
      <c r="R28">
        <f t="shared" si="5"/>
        <v>210.21</v>
      </c>
      <c r="U28" s="51">
        <f>Лист2!K27</f>
        <v>25</v>
      </c>
      <c r="V28" s="11" t="str">
        <f>Лист2!L27</f>
        <v>32 (2,8)/ДН 42 (2,8)</v>
      </c>
      <c r="W28" s="16">
        <v>2.73</v>
      </c>
      <c r="X28" s="55">
        <f>W28*AI20</f>
        <v>193.83</v>
      </c>
      <c r="AA28" s="7"/>
      <c r="AB28" s="7"/>
      <c r="AC28" s="7"/>
    </row>
    <row r="29" spans="1:35" x14ac:dyDescent="0.3">
      <c r="A29" s="2">
        <f>Лист2!A31</f>
        <v>29</v>
      </c>
      <c r="B29" s="19" t="str">
        <f>Лист2!B31</f>
        <v>40х25х1,0</v>
      </c>
      <c r="C29" s="6">
        <v>0.98</v>
      </c>
      <c r="D29" s="53">
        <f>C29*F52</f>
        <v>87.22</v>
      </c>
      <c r="E29" s="7"/>
      <c r="F29" s="51"/>
      <c r="G29" s="51">
        <f>Лист2!F31</f>
        <v>29</v>
      </c>
      <c r="H29" s="20" t="str">
        <f>Лист2!G31</f>
        <v>30х30х1,0</v>
      </c>
      <c r="I29" s="6">
        <v>0.9</v>
      </c>
      <c r="J29" s="53">
        <f>I29*F52</f>
        <v>80.100000000000009</v>
      </c>
      <c r="K29" s="7"/>
      <c r="L29" s="7"/>
      <c r="O29" s="20" t="s">
        <v>371</v>
      </c>
      <c r="P29" s="6">
        <v>3.16</v>
      </c>
      <c r="Q29" s="17">
        <f>Лист2!S27+3</f>
        <v>77</v>
      </c>
      <c r="R29">
        <f t="shared" si="5"/>
        <v>243.32000000000002</v>
      </c>
      <c r="U29" s="51">
        <f>Лист2!K28</f>
        <v>26</v>
      </c>
      <c r="V29" s="11" t="str">
        <f>Лист2!L28</f>
        <v>32 (3,0)/ДН 42 (3,0)</v>
      </c>
      <c r="W29" s="16">
        <v>2.919</v>
      </c>
      <c r="X29" s="55">
        <f>W29*AI21</f>
        <v>207.249</v>
      </c>
      <c r="AC29" t="s">
        <v>563</v>
      </c>
      <c r="AE29" t="s">
        <v>564</v>
      </c>
    </row>
    <row r="30" spans="1:35" x14ac:dyDescent="0.3">
      <c r="A30" s="2">
        <f>Лист2!A32</f>
        <v>30</v>
      </c>
      <c r="B30" s="19" t="str">
        <f>Лист2!B32</f>
        <v>40х25х1,1</v>
      </c>
      <c r="C30" s="6">
        <v>1.07</v>
      </c>
      <c r="D30" s="53">
        <f>C30*F52</f>
        <v>95.23</v>
      </c>
      <c r="E30" s="7"/>
      <c r="F30" s="51"/>
      <c r="G30" s="51">
        <f>Лист2!F32</f>
        <v>30</v>
      </c>
      <c r="H30" s="20" t="str">
        <f>Лист2!G32</f>
        <v>30х30х1,1</v>
      </c>
      <c r="I30" s="6">
        <v>0.98</v>
      </c>
      <c r="J30" s="53">
        <f>I30*F52</f>
        <v>87.22</v>
      </c>
      <c r="K30" s="7"/>
      <c r="L30" s="7"/>
      <c r="O30" s="20" t="s">
        <v>372</v>
      </c>
      <c r="P30" s="6">
        <v>3.74</v>
      </c>
      <c r="Q30" s="17">
        <f>Лист2!S28+3</f>
        <v>77</v>
      </c>
      <c r="R30">
        <f t="shared" si="5"/>
        <v>287.98</v>
      </c>
      <c r="U30" s="51"/>
      <c r="V30" s="11" t="str">
        <f>Лист2!L29</f>
        <v>32 (3,2)/ДН 42 (3,2)</v>
      </c>
      <c r="W30" s="16">
        <v>3.09</v>
      </c>
      <c r="X30" s="55">
        <f>W30*AI21</f>
        <v>219.39</v>
      </c>
      <c r="AB30" s="20" t="str">
        <f>Лист1!C5</f>
        <v>0,5*1000*2000</v>
      </c>
      <c r="AC30" s="20">
        <f>Лист1!D5</f>
        <v>7.7</v>
      </c>
      <c r="AD30" s="20" t="str">
        <f>Лист1!E5</f>
        <v>х/к</v>
      </c>
      <c r="AE30" s="6"/>
      <c r="AF30" s="68">
        <f>AG30*AC30</f>
        <v>608.30000000000007</v>
      </c>
      <c r="AG30" s="239">
        <f>Коеф!AG30+3</f>
        <v>79</v>
      </c>
    </row>
    <row r="31" spans="1:35" x14ac:dyDescent="0.3">
      <c r="A31" s="2">
        <f>Лист2!A33</f>
        <v>31</v>
      </c>
      <c r="B31" s="19" t="str">
        <f>Лист2!B33</f>
        <v>40х25х1,2</v>
      </c>
      <c r="C31" s="6">
        <v>1.1599999999999999</v>
      </c>
      <c r="D31" s="53">
        <f>C31*F53</f>
        <v>102.08</v>
      </c>
      <c r="E31" s="7"/>
      <c r="F31" s="51"/>
      <c r="G31" s="51">
        <f>Лист2!F33</f>
        <v>31</v>
      </c>
      <c r="H31" s="20" t="str">
        <f>Лист2!G33</f>
        <v>30х30х1,2</v>
      </c>
      <c r="I31" s="6">
        <v>1.07</v>
      </c>
      <c r="J31" s="53">
        <f>I31*F53</f>
        <v>94.160000000000011</v>
      </c>
      <c r="K31" s="7"/>
      <c r="L31" s="7"/>
      <c r="O31" s="20" t="s">
        <v>373</v>
      </c>
      <c r="P31" s="6">
        <v>3.9</v>
      </c>
      <c r="Q31" s="17">
        <f>Лист2!S29+3</f>
        <v>77</v>
      </c>
      <c r="R31">
        <f t="shared" si="5"/>
        <v>300.3</v>
      </c>
      <c r="U31" s="51"/>
      <c r="V31" s="11" t="str">
        <f>Лист2!L30</f>
        <v>40 (1,2)/ДН 48 (1,2)</v>
      </c>
      <c r="W31" s="16">
        <v>1.38</v>
      </c>
      <c r="X31" s="55">
        <f>W31*AI15</f>
        <v>122.82</v>
      </c>
      <c r="AB31" s="20" t="str">
        <f>Лист1!C6</f>
        <v>0,6*1000*2000</v>
      </c>
      <c r="AC31" s="20">
        <f>Лист1!D6</f>
        <v>9.2200000000000006</v>
      </c>
      <c r="AD31" s="20">
        <f>Лист1!E6</f>
        <v>0</v>
      </c>
      <c r="AE31" s="6"/>
      <c r="AF31" s="68">
        <f t="shared" ref="AF31:AF42" si="6">AG31*AC31</f>
        <v>728.38</v>
      </c>
      <c r="AG31" s="239">
        <f>Коеф!AG31+3</f>
        <v>79</v>
      </c>
    </row>
    <row r="32" spans="1:35" x14ac:dyDescent="0.3">
      <c r="A32" s="2">
        <f>Лист2!A34</f>
        <v>32</v>
      </c>
      <c r="B32" s="19" t="str">
        <f>Лист2!B34</f>
        <v>40х25х1,5</v>
      </c>
      <c r="C32" s="6">
        <v>1.48</v>
      </c>
      <c r="D32" s="53">
        <f>C32*F55</f>
        <v>131.72</v>
      </c>
      <c r="E32" s="7"/>
      <c r="F32" s="51"/>
      <c r="G32" s="51">
        <f>Лист2!F34</f>
        <v>32</v>
      </c>
      <c r="H32" s="20" t="str">
        <f>Лист2!G34</f>
        <v>30х30х1,4</v>
      </c>
      <c r="I32" s="6">
        <v>1.23</v>
      </c>
      <c r="J32" s="53">
        <f>I32*F54</f>
        <v>109.47</v>
      </c>
      <c r="K32" s="7"/>
      <c r="L32" s="1"/>
      <c r="O32" s="20" t="s">
        <v>374</v>
      </c>
      <c r="P32" s="6">
        <v>4.8099999999999996</v>
      </c>
      <c r="Q32" s="17">
        <f>Лист2!S30+3</f>
        <v>77</v>
      </c>
      <c r="R32">
        <f t="shared" si="5"/>
        <v>370.36999999999995</v>
      </c>
      <c r="U32" s="51">
        <f>Лист2!K31</f>
        <v>29</v>
      </c>
      <c r="V32" s="11" t="str">
        <f>Лист2!L31</f>
        <v>40 (1,5)/ДН 48 (1,5)</v>
      </c>
      <c r="W32" s="11">
        <v>1.72</v>
      </c>
      <c r="X32" s="55">
        <f>W32*AI16</f>
        <v>135.88</v>
      </c>
      <c r="Y32" s="12"/>
      <c r="Z32" s="12"/>
      <c r="AB32" s="20" t="str">
        <f>Лист1!C7</f>
        <v>0,7*1000*2000</v>
      </c>
      <c r="AC32" s="20">
        <f>Лист1!D7</f>
        <v>10.8</v>
      </c>
      <c r="AD32" s="20">
        <f>Лист1!E7</f>
        <v>0</v>
      </c>
      <c r="AE32" s="6"/>
      <c r="AF32" s="68">
        <f t="shared" si="6"/>
        <v>842.40000000000009</v>
      </c>
      <c r="AG32" s="239">
        <f>Коеф!AG32+3</f>
        <v>78</v>
      </c>
    </row>
    <row r="33" spans="1:33" x14ac:dyDescent="0.3">
      <c r="A33" s="2">
        <f>Лист2!A35</f>
        <v>33</v>
      </c>
      <c r="B33" s="19" t="str">
        <f>Лист2!B35</f>
        <v>40х25х1,7</v>
      </c>
      <c r="C33" s="6">
        <v>1.605</v>
      </c>
      <c r="D33" s="53">
        <f>C33*F56</f>
        <v>136.42500000000001</v>
      </c>
      <c r="E33" s="7"/>
      <c r="F33" s="51"/>
      <c r="G33" s="51">
        <f>Лист2!F35</f>
        <v>33</v>
      </c>
      <c r="H33" s="20" t="str">
        <f>Лист2!G35</f>
        <v>30х30х1,5</v>
      </c>
      <c r="I33" s="6">
        <v>1.31</v>
      </c>
      <c r="J33" s="53">
        <f>I33*F55</f>
        <v>116.59</v>
      </c>
      <c r="K33" s="1"/>
      <c r="L33" s="1"/>
      <c r="O33" s="20" t="s">
        <v>375</v>
      </c>
      <c r="P33" s="6">
        <v>5.72</v>
      </c>
      <c r="Q33" s="17">
        <f>Лист2!S31+3</f>
        <v>77</v>
      </c>
      <c r="R33">
        <f t="shared" si="5"/>
        <v>440.44</v>
      </c>
      <c r="U33" s="51">
        <f>Лист2!K32</f>
        <v>30</v>
      </c>
      <c r="V33" s="11" t="str">
        <f>Лист2!L32</f>
        <v>40 (1,7)/ДН 48 (1,7)</v>
      </c>
      <c r="W33" s="11">
        <v>1.94</v>
      </c>
      <c r="X33" s="55">
        <f>W33*AI17</f>
        <v>147.44</v>
      </c>
      <c r="Y33" s="12"/>
      <c r="Z33" s="12"/>
      <c r="AB33" s="20" t="str">
        <f>Лист1!C8</f>
        <v>0,85*1000*2000</v>
      </c>
      <c r="AC33" s="20">
        <f>Лист1!D8</f>
        <v>13.81</v>
      </c>
      <c r="AD33" s="20">
        <f>Лист1!E8</f>
        <v>0</v>
      </c>
      <c r="AE33" s="6"/>
      <c r="AF33" s="68">
        <f t="shared" si="6"/>
        <v>1077.18</v>
      </c>
      <c r="AG33" s="239">
        <f>Коеф!AG33+3</f>
        <v>78</v>
      </c>
    </row>
    <row r="34" spans="1:33" x14ac:dyDescent="0.3">
      <c r="A34" s="2">
        <f>Лист2!A36</f>
        <v>34</v>
      </c>
      <c r="B34" s="19" t="str">
        <f>Лист2!B36</f>
        <v>40х25х1,8</v>
      </c>
      <c r="C34" s="6">
        <v>1.7</v>
      </c>
      <c r="D34" s="53">
        <f>C34*F56</f>
        <v>144.5</v>
      </c>
      <c r="E34" s="7"/>
      <c r="F34" s="51"/>
      <c r="G34" s="51" t="e">
        <f>Лист2!#REF!</f>
        <v>#REF!</v>
      </c>
      <c r="H34" s="20" t="e">
        <f>Лист2!#REF!</f>
        <v>#REF!</v>
      </c>
      <c r="I34" s="6">
        <v>1.47</v>
      </c>
      <c r="J34" s="53">
        <f>I34*F56</f>
        <v>124.95</v>
      </c>
      <c r="K34" s="1"/>
      <c r="L34" s="1"/>
      <c r="O34" s="20" t="s">
        <v>376</v>
      </c>
      <c r="P34" s="6">
        <v>5.88</v>
      </c>
      <c r="Q34" s="17">
        <f>Лист2!S32+3</f>
        <v>77</v>
      </c>
      <c r="R34">
        <f t="shared" si="5"/>
        <v>452.76</v>
      </c>
      <c r="U34" s="51">
        <f>Лист2!K33</f>
        <v>31</v>
      </c>
      <c r="V34" s="11" t="str">
        <f>Лист2!L33</f>
        <v>40 (1,8)/ДН 48 (1,8)</v>
      </c>
      <c r="W34" s="16">
        <v>2.0489999999999999</v>
      </c>
      <c r="X34" s="55">
        <f>W34*Z37</f>
        <v>165.96899999999999</v>
      </c>
      <c r="Y34" s="12"/>
      <c r="Z34" s="12"/>
      <c r="AB34" s="20" t="str">
        <f>Лист1!C9</f>
        <v>0,9*1000*2000</v>
      </c>
      <c r="AC34" s="20">
        <f>Лист1!D9</f>
        <v>14.47</v>
      </c>
      <c r="AD34" s="20">
        <f>Лист1!E9</f>
        <v>0</v>
      </c>
      <c r="AE34" s="6"/>
      <c r="AF34" s="68">
        <f t="shared" si="6"/>
        <v>1128.6600000000001</v>
      </c>
      <c r="AG34" s="239">
        <f>Коеф!AG34+3</f>
        <v>78</v>
      </c>
    </row>
    <row r="35" spans="1:33" x14ac:dyDescent="0.3">
      <c r="A35" s="2">
        <f>Лист2!A37</f>
        <v>35</v>
      </c>
      <c r="B35" s="19" t="str">
        <f>Лист2!B37</f>
        <v>40х25х2,0</v>
      </c>
      <c r="C35" s="6">
        <v>1.86</v>
      </c>
      <c r="D35" s="53">
        <f>C35*F58</f>
        <v>148.80000000000001</v>
      </c>
      <c r="F35" s="51"/>
      <c r="G35" s="51">
        <f>Лист2!F36</f>
        <v>34</v>
      </c>
      <c r="H35" s="20" t="str">
        <f>Лист2!G36</f>
        <v>30х30х1,8</v>
      </c>
      <c r="I35" s="6">
        <v>1.55</v>
      </c>
      <c r="J35" s="53">
        <f>I35*F56</f>
        <v>131.75</v>
      </c>
      <c r="K35" s="1"/>
      <c r="L35" s="1"/>
      <c r="O35" s="20" t="s">
        <v>377</v>
      </c>
      <c r="P35" s="6">
        <v>6.89</v>
      </c>
      <c r="Q35" s="17">
        <f>Лист2!S33+3</f>
        <v>77</v>
      </c>
      <c r="R35">
        <f t="shared" si="5"/>
        <v>530.53</v>
      </c>
      <c r="U35" s="51">
        <f>Лист2!K34</f>
        <v>32</v>
      </c>
      <c r="V35" s="11" t="str">
        <f>Лист2!L34</f>
        <v>40 (2,0)/ДН 48 (2,0)</v>
      </c>
      <c r="W35" s="16">
        <v>2.2690000000000001</v>
      </c>
      <c r="X35" s="55">
        <f>W35*Z38</f>
        <v>176.982</v>
      </c>
      <c r="Y35" s="12"/>
      <c r="Z35" s="12"/>
      <c r="AB35" s="20" t="str">
        <f>Лист1!C10</f>
        <v>1,0*1000*2000</v>
      </c>
      <c r="AC35" s="20">
        <f>Лист1!D10</f>
        <v>16.03</v>
      </c>
      <c r="AD35" s="20">
        <f>Лист1!E10</f>
        <v>0</v>
      </c>
      <c r="AE35" s="6"/>
      <c r="AF35" s="68">
        <f t="shared" si="6"/>
        <v>1234.3100000000002</v>
      </c>
      <c r="AG35" s="239">
        <f>Коеф!AG35+3</f>
        <v>77</v>
      </c>
    </row>
    <row r="36" spans="1:33" x14ac:dyDescent="0.3">
      <c r="A36" s="2">
        <f>Лист2!A38</f>
        <v>36</v>
      </c>
      <c r="B36" s="19" t="str">
        <f>Лист2!B38</f>
        <v>40х30х1,5</v>
      </c>
      <c r="C36" s="6">
        <v>1.55</v>
      </c>
      <c r="D36" s="53">
        <f>C36*F55</f>
        <v>137.95000000000002</v>
      </c>
      <c r="F36" s="51"/>
      <c r="G36" s="51">
        <f>Лист2!F37</f>
        <v>35</v>
      </c>
      <c r="H36" s="20" t="str">
        <f>Лист2!G37</f>
        <v>30х30х2,0</v>
      </c>
      <c r="I36" s="6">
        <v>1.7</v>
      </c>
      <c r="J36" s="53">
        <f>I36*F57</f>
        <v>144.5</v>
      </c>
      <c r="K36" s="1"/>
      <c r="L36" s="1"/>
      <c r="O36" s="20" t="s">
        <v>477</v>
      </c>
      <c r="P36" s="6">
        <v>7.96</v>
      </c>
      <c r="Q36" s="17">
        <f>Лист2!S34+3</f>
        <v>77</v>
      </c>
      <c r="R36">
        <f t="shared" si="5"/>
        <v>612.91999999999996</v>
      </c>
      <c r="U36" s="51">
        <f>Лист2!K36</f>
        <v>34</v>
      </c>
      <c r="V36" s="11" t="str">
        <f>Лист2!L36</f>
        <v>40 (2,5)/ДН 48 (2,5)</v>
      </c>
      <c r="W36" s="16">
        <v>2.8090000000000002</v>
      </c>
      <c r="X36" s="55">
        <f>W36*AI19</f>
        <v>202.24800000000002</v>
      </c>
      <c r="Y36" s="12"/>
      <c r="Z36" s="12"/>
      <c r="AB36" s="20" t="str">
        <f>Лист1!C11</f>
        <v>1,1*1000*2000</v>
      </c>
      <c r="AC36" s="20">
        <f>Лист1!D11</f>
        <v>16.75</v>
      </c>
      <c r="AD36" s="20">
        <f>Лист1!E11</f>
        <v>0</v>
      </c>
      <c r="AE36" s="6"/>
      <c r="AF36" s="68">
        <f t="shared" si="6"/>
        <v>1289.75</v>
      </c>
      <c r="AG36" s="239">
        <f>Коеф!AG36+3</f>
        <v>77</v>
      </c>
    </row>
    <row r="37" spans="1:33" x14ac:dyDescent="0.3">
      <c r="A37" s="2">
        <f>Лист2!A39</f>
        <v>37</v>
      </c>
      <c r="B37" s="19" t="str">
        <f>Лист2!B39</f>
        <v>40х30х1,8</v>
      </c>
      <c r="C37" s="6">
        <v>1.83</v>
      </c>
      <c r="D37" s="53">
        <f>C37*F56</f>
        <v>155.55000000000001</v>
      </c>
      <c r="F37" s="51"/>
      <c r="G37" s="51">
        <f>Лист2!F38</f>
        <v>36</v>
      </c>
      <c r="H37" s="20" t="str">
        <f>Лист2!G38</f>
        <v>40х40х1,0</v>
      </c>
      <c r="I37" s="6">
        <v>1.21</v>
      </c>
      <c r="J37" s="53">
        <f>I37*F52</f>
        <v>107.69</v>
      </c>
      <c r="K37" s="1"/>
      <c r="L37" s="7"/>
      <c r="O37" s="20" t="s">
        <v>583</v>
      </c>
      <c r="P37" s="6">
        <v>9.02</v>
      </c>
      <c r="Q37" s="17">
        <f>Лист2!S35+3</f>
        <v>77</v>
      </c>
      <c r="R37">
        <f>P37*Q37</f>
        <v>694.54</v>
      </c>
      <c r="U37" s="51"/>
      <c r="V37" s="11" t="str">
        <f>Лист2!L37</f>
        <v>40 (2,8)/ДН 48 (2,8)</v>
      </c>
      <c r="W37" s="16">
        <v>3.12</v>
      </c>
      <c r="X37" s="55">
        <f>W37*AI20</f>
        <v>221.52</v>
      </c>
      <c r="Y37" s="3">
        <v>1.8</v>
      </c>
      <c r="Z37" s="65">
        <f>78+3</f>
        <v>81</v>
      </c>
      <c r="AB37" s="20" t="str">
        <f>Лист1!C12</f>
        <v>1,2*1000*2000</v>
      </c>
      <c r="AC37" s="20">
        <f>Лист1!D12</f>
        <v>18.399999999999999</v>
      </c>
      <c r="AD37" s="20">
        <f>Лист1!E12</f>
        <v>0</v>
      </c>
      <c r="AE37" s="6"/>
      <c r="AF37" s="68">
        <f t="shared" si="6"/>
        <v>1416.8</v>
      </c>
      <c r="AG37" s="239">
        <f>Коеф!AG37+3</f>
        <v>77</v>
      </c>
    </row>
    <row r="38" spans="1:33" x14ac:dyDescent="0.3">
      <c r="A38" s="2">
        <f>Лист2!A40</f>
        <v>38</v>
      </c>
      <c r="B38" s="19" t="str">
        <f>Лист2!B40</f>
        <v>40х30х2,0</v>
      </c>
      <c r="C38" s="6">
        <v>2.02</v>
      </c>
      <c r="D38" s="53">
        <f>C38*F57</f>
        <v>171.7</v>
      </c>
      <c r="F38" s="51"/>
      <c r="G38" s="51">
        <f>Лист2!F39</f>
        <v>37</v>
      </c>
      <c r="H38" s="20" t="str">
        <f>Лист2!G39</f>
        <v>40х40х1,1</v>
      </c>
      <c r="I38" s="6">
        <v>1.33</v>
      </c>
      <c r="J38" s="53">
        <f>I38*F52</f>
        <v>118.37</v>
      </c>
      <c r="K38" s="7"/>
      <c r="L38" s="7"/>
      <c r="O38" s="20" t="s">
        <v>378</v>
      </c>
      <c r="P38" s="6">
        <v>8.33</v>
      </c>
      <c r="Q38" s="17">
        <f>Лист2!S36+3</f>
        <v>77</v>
      </c>
      <c r="R38">
        <f t="shared" si="5"/>
        <v>641.41</v>
      </c>
      <c r="U38" s="51">
        <f>Лист2!K38</f>
        <v>36</v>
      </c>
      <c r="V38" s="11" t="str">
        <f>Лист2!L38</f>
        <v>40 (3,0)/ДН 48 (3,0)</v>
      </c>
      <c r="W38" s="16">
        <v>3.343</v>
      </c>
      <c r="X38" s="55">
        <f>W38*AI21</f>
        <v>237.35300000000001</v>
      </c>
      <c r="Y38" s="3">
        <v>2</v>
      </c>
      <c r="Z38" s="65">
        <f>75+3</f>
        <v>78</v>
      </c>
      <c r="AB38" s="20" t="str">
        <f>Лист1!C13</f>
        <v>1,4*1000*2000</v>
      </c>
      <c r="AC38" s="20">
        <f>Лист1!D13</f>
        <v>21.81</v>
      </c>
      <c r="AD38" s="20">
        <f>Лист1!E13</f>
        <v>0</v>
      </c>
      <c r="AE38" s="6"/>
      <c r="AF38" s="68">
        <f t="shared" si="6"/>
        <v>1679.37</v>
      </c>
      <c r="AG38" s="239">
        <f>Коеф!AG38+3</f>
        <v>77</v>
      </c>
    </row>
    <row r="39" spans="1:33" x14ac:dyDescent="0.3">
      <c r="A39" s="2">
        <f>Лист2!A41</f>
        <v>39</v>
      </c>
      <c r="B39" s="19" t="str">
        <f>Лист2!B41</f>
        <v>50х10х1,2</v>
      </c>
      <c r="C39" s="6">
        <v>1.07</v>
      </c>
      <c r="D39" s="53">
        <f>C39*F53</f>
        <v>94.160000000000011</v>
      </c>
      <c r="F39" s="51"/>
      <c r="G39" s="51">
        <f>Лист2!F40</f>
        <v>38</v>
      </c>
      <c r="H39" s="20" t="str">
        <f>Лист2!G40</f>
        <v>40х40х1,2</v>
      </c>
      <c r="I39" s="6">
        <v>1.4430000000000001</v>
      </c>
      <c r="J39" s="53">
        <f>I39*F53</f>
        <v>126.98400000000001</v>
      </c>
      <c r="K39" s="7"/>
      <c r="L39" s="7"/>
      <c r="O39" s="20" t="s">
        <v>379</v>
      </c>
      <c r="P39" s="6">
        <v>9.64</v>
      </c>
      <c r="Q39" s="17">
        <f>Лист2!S37+3</f>
        <v>77</v>
      </c>
      <c r="R39">
        <f t="shared" si="5"/>
        <v>742.28000000000009</v>
      </c>
      <c r="U39" s="51">
        <f>Лист2!K39</f>
        <v>37</v>
      </c>
      <c r="V39" s="11" t="str">
        <f>Лист2!L39</f>
        <v>40 (3,5)/ДН 48 (3,5)</v>
      </c>
      <c r="W39" s="16">
        <v>3.84</v>
      </c>
      <c r="X39" s="55">
        <f>W39*AI21</f>
        <v>272.64</v>
      </c>
      <c r="Y39" s="12"/>
      <c r="Z39" s="12"/>
      <c r="AB39" s="20" t="str">
        <f>Лист1!C14</f>
        <v>1,5*1000*2000</v>
      </c>
      <c r="AC39" s="20">
        <f>Лист1!D14</f>
        <v>23.12</v>
      </c>
      <c r="AD39" s="20">
        <f>Лист1!E14</f>
        <v>0</v>
      </c>
      <c r="AE39" s="6"/>
      <c r="AF39" s="68">
        <f t="shared" si="6"/>
        <v>1780.24</v>
      </c>
      <c r="AG39" s="239">
        <f>Коеф!AG39+3</f>
        <v>77</v>
      </c>
    </row>
    <row r="40" spans="1:33" x14ac:dyDescent="0.3">
      <c r="A40" s="2">
        <f>Лист2!A43</f>
        <v>41</v>
      </c>
      <c r="B40" s="19" t="str">
        <f>Лист2!B43</f>
        <v>50х20х1,5</v>
      </c>
      <c r="C40" s="6"/>
      <c r="D40" s="53"/>
      <c r="F40" s="51"/>
      <c r="G40" s="51">
        <f>Лист2!F41</f>
        <v>39</v>
      </c>
      <c r="H40" s="20" t="str">
        <f>Лист2!G41</f>
        <v>40х40х1,4</v>
      </c>
      <c r="I40" s="6">
        <v>1.67</v>
      </c>
      <c r="J40" s="53">
        <f>I40*F54</f>
        <v>148.63</v>
      </c>
      <c r="K40" s="7"/>
      <c r="L40" s="7"/>
      <c r="O40" s="20" t="s">
        <v>380</v>
      </c>
      <c r="P40" s="6">
        <v>10.79</v>
      </c>
      <c r="Q40" s="17">
        <f>Лист2!S38+3</f>
        <v>77</v>
      </c>
      <c r="R40">
        <f t="shared" si="5"/>
        <v>830.82999999999993</v>
      </c>
      <c r="U40" s="51">
        <f>Лист2!K40</f>
        <v>38</v>
      </c>
      <c r="V40" s="11" t="str">
        <f>Лист2!L40</f>
        <v>40 (4,0)/ДН 48 (4,0)</v>
      </c>
      <c r="W40" s="16">
        <v>4.1509999999999998</v>
      </c>
      <c r="X40" s="55">
        <f>W40*AI21</f>
        <v>294.721</v>
      </c>
      <c r="Y40" s="12"/>
      <c r="Z40" s="12"/>
      <c r="AB40" s="20" t="str">
        <f>Лист1!C15</f>
        <v>1,8*1000*2000</v>
      </c>
      <c r="AC40" s="20">
        <f>Лист1!D15</f>
        <v>27.36</v>
      </c>
      <c r="AD40" s="20">
        <f>Лист1!E15</f>
        <v>0</v>
      </c>
      <c r="AE40" s="6"/>
      <c r="AF40" s="68">
        <f t="shared" si="6"/>
        <v>2106.7199999999998</v>
      </c>
      <c r="AG40" s="239">
        <f>Коеф!AG40+3</f>
        <v>77</v>
      </c>
    </row>
    <row r="41" spans="1:33" x14ac:dyDescent="0.3">
      <c r="A41" s="2">
        <f>Лист2!A44</f>
        <v>42</v>
      </c>
      <c r="B41" s="19" t="str">
        <f>Лист2!B44</f>
        <v>50х25х1,0</v>
      </c>
      <c r="C41" s="6">
        <v>1.1299999999999999</v>
      </c>
      <c r="D41" s="53">
        <f>C41*F52</f>
        <v>100.57</v>
      </c>
      <c r="E41" s="7"/>
      <c r="F41" s="51"/>
      <c r="G41" s="51">
        <f>Лист2!F42</f>
        <v>40</v>
      </c>
      <c r="H41" s="20" t="str">
        <f>Лист2!G42</f>
        <v>40х40х1,5</v>
      </c>
      <c r="I41" s="6">
        <v>1.78</v>
      </c>
      <c r="J41" s="53">
        <f>I41*F55</f>
        <v>158.42000000000002</v>
      </c>
      <c r="K41" s="7"/>
      <c r="L41" s="7"/>
      <c r="O41" s="20" t="s">
        <v>381</v>
      </c>
      <c r="P41" s="6">
        <v>12.25</v>
      </c>
      <c r="Q41" s="17">
        <f>Лист2!S39+3</f>
        <v>77</v>
      </c>
      <c r="R41">
        <f t="shared" si="5"/>
        <v>943.25</v>
      </c>
      <c r="U41" s="51">
        <f>Лист2!K41</f>
        <v>39</v>
      </c>
      <c r="V41" s="11" t="str">
        <f>Лист2!L41</f>
        <v>57 (1,5)</v>
      </c>
      <c r="W41" s="16">
        <v>2.0499999999999998</v>
      </c>
      <c r="X41" s="55">
        <f>W41*AI16</f>
        <v>161.94999999999999</v>
      </c>
      <c r="AB41" s="20" t="str">
        <f>Лист1!C16</f>
        <v>1,9*1000*2000</v>
      </c>
      <c r="AC41" s="20">
        <f>Лист1!D16</f>
        <v>29.23</v>
      </c>
      <c r="AD41" s="20">
        <f>Лист1!E16</f>
        <v>0</v>
      </c>
      <c r="AE41" s="6"/>
      <c r="AF41" s="68">
        <f t="shared" si="6"/>
        <v>2250.71</v>
      </c>
      <c r="AG41" s="239">
        <f>Коеф!AG41+3</f>
        <v>77</v>
      </c>
    </row>
    <row r="42" spans="1:33" x14ac:dyDescent="0.3">
      <c r="A42" s="2">
        <f>Лист2!A45</f>
        <v>43</v>
      </c>
      <c r="B42" s="19" t="str">
        <f>Лист2!B45</f>
        <v>50х25х1,1</v>
      </c>
      <c r="C42" s="6">
        <v>1.2410000000000001</v>
      </c>
      <c r="D42" s="53">
        <f t="shared" ref="D42:D48" si="7">C42*F52</f>
        <v>110.44900000000001</v>
      </c>
      <c r="E42" s="7"/>
      <c r="F42" s="51"/>
      <c r="G42" s="51" t="e">
        <f>Лист2!#REF!</f>
        <v>#REF!</v>
      </c>
      <c r="H42" s="20" t="e">
        <f>Лист2!#REF!</f>
        <v>#REF!</v>
      </c>
      <c r="I42" s="6">
        <v>2.0049999999999999</v>
      </c>
      <c r="J42" s="53">
        <f>I42*F56</f>
        <v>170.42499999999998</v>
      </c>
      <c r="K42" s="7"/>
      <c r="L42" s="7"/>
      <c r="O42" s="20" t="s">
        <v>382</v>
      </c>
      <c r="P42" s="6">
        <v>15.1</v>
      </c>
      <c r="Q42" s="17">
        <f>Лист2!S40+3</f>
        <v>77</v>
      </c>
      <c r="R42">
        <f t="shared" si="5"/>
        <v>1162.7</v>
      </c>
      <c r="U42" s="51">
        <f>Лист2!K42</f>
        <v>40</v>
      </c>
      <c r="V42" s="11" t="str">
        <f>Лист2!L42</f>
        <v>57 (1,8)</v>
      </c>
      <c r="W42" s="12">
        <v>2.4500000000000002</v>
      </c>
      <c r="X42" s="55">
        <f>W42*AI17</f>
        <v>186.20000000000002</v>
      </c>
      <c r="AB42" s="20" t="str">
        <f>Лист1!C17</f>
        <v>2,0*1000*2000</v>
      </c>
      <c r="AC42" s="20">
        <f>Лист1!D17</f>
        <v>30.8</v>
      </c>
      <c r="AD42" s="20">
        <f>Лист1!E17</f>
        <v>0</v>
      </c>
      <c r="AE42" s="6"/>
      <c r="AF42" s="68">
        <f t="shared" si="6"/>
        <v>2371.6</v>
      </c>
      <c r="AG42" s="239">
        <f>Коеф!AG42+3</f>
        <v>77</v>
      </c>
    </row>
    <row r="43" spans="1:33" x14ac:dyDescent="0.3">
      <c r="A43" s="2">
        <f>Лист2!A46</f>
        <v>44</v>
      </c>
      <c r="B43" s="19" t="str">
        <f>Лист2!B46</f>
        <v>50х25х1,2</v>
      </c>
      <c r="C43" s="6">
        <v>1.35</v>
      </c>
      <c r="D43" s="53">
        <f t="shared" si="7"/>
        <v>118.80000000000001</v>
      </c>
      <c r="E43" s="7"/>
      <c r="F43" s="51"/>
      <c r="G43" s="51">
        <f>Лист2!F44</f>
        <v>42</v>
      </c>
      <c r="H43" s="20" t="str">
        <f>Лист2!G44</f>
        <v>40х40х1,8</v>
      </c>
      <c r="I43" s="6">
        <v>2.12</v>
      </c>
      <c r="J43" s="53">
        <f>I43*F56</f>
        <v>180.20000000000002</v>
      </c>
      <c r="K43" s="7"/>
      <c r="L43" s="7"/>
      <c r="O43" s="20" t="s">
        <v>383</v>
      </c>
      <c r="P43" s="6">
        <v>15.6</v>
      </c>
      <c r="Q43" s="17">
        <f>Лист2!S42+3</f>
        <v>77</v>
      </c>
      <c r="R43">
        <f t="shared" si="5"/>
        <v>1201.2</v>
      </c>
      <c r="U43" s="51">
        <f>Лист2!K43</f>
        <v>41</v>
      </c>
      <c r="V43" s="11" t="str">
        <f>Лист2!L43</f>
        <v>57 (2,0)</v>
      </c>
      <c r="W43" s="16">
        <v>2.7130000000000001</v>
      </c>
      <c r="X43" s="55">
        <f>W43*AI18</f>
        <v>198.04900000000001</v>
      </c>
      <c r="AB43" s="24" t="str">
        <f>Лист1!C18</f>
        <v>1,4*1000*2000</v>
      </c>
      <c r="AC43" s="24">
        <f>Лист1!D18</f>
        <v>22.44</v>
      </c>
      <c r="AD43" s="24" t="str">
        <f>Лист1!E18</f>
        <v>г/к</v>
      </c>
      <c r="AE43" s="13"/>
      <c r="AF43" s="67">
        <f t="shared" ref="AF43:AF54" si="8">AG43*AC43</f>
        <v>1795.2</v>
      </c>
      <c r="AG43" s="239">
        <f>Коеф!AG43+3</f>
        <v>80</v>
      </c>
    </row>
    <row r="44" spans="1:33" x14ac:dyDescent="0.3">
      <c r="A44" s="2">
        <f>Лист2!A47</f>
        <v>45</v>
      </c>
      <c r="B44" s="19" t="str">
        <f>Лист2!B47</f>
        <v>50х25х1,4</v>
      </c>
      <c r="C44" s="6">
        <v>1.56</v>
      </c>
      <c r="D44" s="53">
        <f t="shared" si="7"/>
        <v>138.84</v>
      </c>
      <c r="E44" s="7"/>
      <c r="F44" s="51"/>
      <c r="G44" s="51">
        <f>Лист2!F45</f>
        <v>43</v>
      </c>
      <c r="H44" s="20" t="str">
        <f>Лист2!G45</f>
        <v>40х40х2,0</v>
      </c>
      <c r="I44" s="6">
        <v>2.33</v>
      </c>
      <c r="J44" s="53">
        <f>I44*F57</f>
        <v>198.05</v>
      </c>
      <c r="K44" s="7"/>
      <c r="L44" s="7"/>
      <c r="O44" s="20" t="s">
        <v>384</v>
      </c>
      <c r="P44" s="6">
        <v>19.100000000000001</v>
      </c>
      <c r="Q44" s="17">
        <f>Лист2!S43+3</f>
        <v>77</v>
      </c>
      <c r="R44">
        <f t="shared" si="5"/>
        <v>1470.7</v>
      </c>
      <c r="U44" s="51">
        <f>Лист2!K44</f>
        <v>42</v>
      </c>
      <c r="V44" s="11" t="str">
        <f>Лист2!L44</f>
        <v>57 (2,5)</v>
      </c>
      <c r="W44" s="20">
        <v>3.36</v>
      </c>
      <c r="X44" s="55">
        <f>W44*AI19</f>
        <v>241.92</v>
      </c>
      <c r="AB44" s="24" t="str">
        <f>Лист1!C19</f>
        <v>1,5*1000*2000</v>
      </c>
      <c r="AC44" s="24">
        <f>Лист1!D19</f>
        <v>25.43</v>
      </c>
      <c r="AD44" s="24">
        <f>Лист1!E19</f>
        <v>0</v>
      </c>
      <c r="AE44" s="13"/>
      <c r="AF44" s="67">
        <f t="shared" si="8"/>
        <v>2034.4</v>
      </c>
      <c r="AG44" s="239">
        <f>Коеф!AG44+3</f>
        <v>80</v>
      </c>
    </row>
    <row r="45" spans="1:33" x14ac:dyDescent="0.3">
      <c r="A45" s="2">
        <f>Лист2!A48</f>
        <v>46</v>
      </c>
      <c r="B45" s="19" t="str">
        <f>Лист2!B48</f>
        <v>50х25х1,5</v>
      </c>
      <c r="C45" s="6">
        <v>1.67</v>
      </c>
      <c r="D45" s="53">
        <f t="shared" si="7"/>
        <v>148.63</v>
      </c>
      <c r="E45" s="7"/>
      <c r="F45" s="51"/>
      <c r="G45" s="51" t="e">
        <f>Лист2!#REF!</f>
        <v>#REF!</v>
      </c>
      <c r="H45" s="20" t="e">
        <f>Лист2!#REF!</f>
        <v>#REF!</v>
      </c>
      <c r="I45" s="6">
        <v>2.5459999999999998</v>
      </c>
      <c r="J45" s="53">
        <f>I45*F57</f>
        <v>216.41</v>
      </c>
      <c r="K45" s="7"/>
      <c r="L45" s="7"/>
      <c r="O45" s="20" t="s">
        <v>385</v>
      </c>
      <c r="P45" s="6">
        <v>0.65</v>
      </c>
      <c r="Q45" s="17">
        <f>Лист2!S78+3</f>
        <v>61</v>
      </c>
      <c r="U45" s="51">
        <f>Лист2!K46</f>
        <v>44</v>
      </c>
      <c r="V45" s="11" t="str">
        <f>Лист2!L46</f>
        <v>57 (3,0)</v>
      </c>
      <c r="W45" s="20">
        <v>4</v>
      </c>
      <c r="X45" s="55">
        <f>W45*AI21</f>
        <v>284</v>
      </c>
      <c r="AB45" s="24" t="str">
        <f>Лист1!C20</f>
        <v>1,8*1000*2000</v>
      </c>
      <c r="AC45" s="24">
        <f>Лист1!D20</f>
        <v>29.89</v>
      </c>
      <c r="AD45" s="24">
        <f>Лист1!E20</f>
        <v>0</v>
      </c>
      <c r="AE45" s="13"/>
      <c r="AF45" s="67">
        <f t="shared" si="8"/>
        <v>2241.75</v>
      </c>
      <c r="AG45" s="239">
        <f>Коеф!AG45+3</f>
        <v>75</v>
      </c>
    </row>
    <row r="46" spans="1:33" x14ac:dyDescent="0.3">
      <c r="A46" s="2">
        <f>Лист2!A50</f>
        <v>48</v>
      </c>
      <c r="B46" s="19" t="str">
        <f>Лист2!B50</f>
        <v>50х25х1,8</v>
      </c>
      <c r="C46" s="6">
        <v>1.97</v>
      </c>
      <c r="D46" s="53">
        <f t="shared" si="7"/>
        <v>167.45</v>
      </c>
      <c r="E46" s="7"/>
      <c r="F46" s="51"/>
      <c r="G46" s="51">
        <f>Лист2!F46</f>
        <v>44</v>
      </c>
      <c r="H46" s="20" t="str">
        <f>Лист2!G46</f>
        <v>40х40х2,5</v>
      </c>
      <c r="I46" s="6">
        <v>2.86</v>
      </c>
      <c r="J46" s="53">
        <f>I46*F58</f>
        <v>228.79999999999998</v>
      </c>
      <c r="K46" s="7"/>
      <c r="L46" s="7"/>
      <c r="O46" s="20" t="s">
        <v>386</v>
      </c>
      <c r="P46" s="6">
        <v>0.95</v>
      </c>
      <c r="Q46" s="17">
        <f>Лист2!S79+3</f>
        <v>61</v>
      </c>
      <c r="R46" s="7"/>
      <c r="S46" s="7"/>
      <c r="T46" s="7"/>
      <c r="U46" s="51">
        <f>Лист2!K47</f>
        <v>45</v>
      </c>
      <c r="V46" s="11" t="str">
        <f>Лист2!L47</f>
        <v>50 (3,5) / ДН 57 (3,5)</v>
      </c>
      <c r="W46" s="11">
        <v>4.62</v>
      </c>
      <c r="X46" s="55">
        <f>W46*AI21</f>
        <v>328.02</v>
      </c>
      <c r="AB46" s="24" t="str">
        <f>Лист1!C21</f>
        <v>1,9*1000*2000</v>
      </c>
      <c r="AC46" s="24">
        <f>Лист1!D21</f>
        <v>30.58</v>
      </c>
      <c r="AD46" s="24">
        <f>Лист1!E21</f>
        <v>0</v>
      </c>
      <c r="AE46" s="13"/>
      <c r="AF46" s="67">
        <f t="shared" si="8"/>
        <v>2293.5</v>
      </c>
      <c r="AG46" s="239">
        <f>Коеф!AG46+3</f>
        <v>75</v>
      </c>
    </row>
    <row r="47" spans="1:33" x14ac:dyDescent="0.3">
      <c r="A47" s="2">
        <f>Лист2!A51</f>
        <v>49</v>
      </c>
      <c r="B47" s="19" t="str">
        <f>Лист2!B51</f>
        <v>50х25х2,0</v>
      </c>
      <c r="C47" s="6">
        <v>2.1800000000000002</v>
      </c>
      <c r="D47" s="53">
        <f t="shared" si="7"/>
        <v>185.3</v>
      </c>
      <c r="E47" s="7"/>
      <c r="F47" s="51"/>
      <c r="G47" s="51">
        <f>Лист2!F47</f>
        <v>45</v>
      </c>
      <c r="H47" s="20" t="str">
        <f>Лист2!G47</f>
        <v>40х40х2,8</v>
      </c>
      <c r="I47" s="6">
        <v>3.165</v>
      </c>
      <c r="J47" s="53">
        <f>I47*F59</f>
        <v>243.70500000000001</v>
      </c>
      <c r="K47" s="7"/>
      <c r="L47" s="1"/>
      <c r="O47" s="20" t="s">
        <v>387</v>
      </c>
      <c r="P47" s="6">
        <v>1.2</v>
      </c>
      <c r="Q47" s="17">
        <f>Лист2!S80+3</f>
        <v>73</v>
      </c>
      <c r="R47" s="7"/>
      <c r="S47" s="7"/>
      <c r="T47" s="7"/>
      <c r="U47" s="51">
        <f>Лист2!K49</f>
        <v>47</v>
      </c>
      <c r="V47" s="11" t="str">
        <f>Лист2!L49</f>
        <v>50 (2,0)/ДН 60 (2,0)</v>
      </c>
      <c r="W47" s="16">
        <v>2.86</v>
      </c>
      <c r="X47" s="55">
        <f>W47*Z38</f>
        <v>223.07999999999998</v>
      </c>
      <c r="AB47" s="24" t="str">
        <f>Лист1!C22</f>
        <v>2,0*1000*2000</v>
      </c>
      <c r="AC47" s="24">
        <f>Лист1!D22</f>
        <v>31.71</v>
      </c>
      <c r="AD47" s="24">
        <f>Лист1!E22</f>
        <v>0</v>
      </c>
      <c r="AE47" s="13"/>
      <c r="AF47" s="67">
        <f t="shared" si="8"/>
        <v>2378.25</v>
      </c>
      <c r="AG47" s="239">
        <f>Коеф!AG47+3</f>
        <v>75</v>
      </c>
    </row>
    <row r="48" spans="1:33" x14ac:dyDescent="0.3">
      <c r="A48" s="2">
        <f>Лист2!A52</f>
        <v>50</v>
      </c>
      <c r="B48" s="19" t="str">
        <f>Лист2!B52</f>
        <v>50х25х2,5</v>
      </c>
      <c r="C48" s="6">
        <v>2.66</v>
      </c>
      <c r="D48" s="53">
        <f t="shared" si="7"/>
        <v>212.8</v>
      </c>
      <c r="E48" s="7"/>
      <c r="F48" s="51"/>
      <c r="G48" s="51">
        <f>Лист2!F48</f>
        <v>46</v>
      </c>
      <c r="H48" s="20" t="str">
        <f>Лист2!G48</f>
        <v>40х40х3,0</v>
      </c>
      <c r="I48" s="6">
        <v>3.36</v>
      </c>
      <c r="J48" s="53">
        <f>I48*F60</f>
        <v>255.35999999999999</v>
      </c>
      <c r="K48" s="1"/>
      <c r="L48" s="1"/>
      <c r="O48" s="20" t="s">
        <v>388</v>
      </c>
      <c r="P48" s="6">
        <v>0</v>
      </c>
      <c r="Q48" s="23"/>
      <c r="R48" s="7"/>
      <c r="S48" s="7"/>
      <c r="T48" s="7"/>
      <c r="U48" s="51">
        <f>Лист2!K51</f>
        <v>49</v>
      </c>
      <c r="V48" s="11" t="str">
        <f>Лист2!L51</f>
        <v>50 (2,5)/ДН 60 (2,5)</v>
      </c>
      <c r="W48" s="16">
        <v>3.55</v>
      </c>
      <c r="X48" s="55">
        <f>W48*AI19</f>
        <v>255.6</v>
      </c>
      <c r="AB48" s="24" t="str">
        <f>Лист1!C23</f>
        <v>2,5*1000*2000</v>
      </c>
      <c r="AC48" s="24">
        <f>Лист1!D23</f>
        <v>39.81</v>
      </c>
      <c r="AD48" s="24">
        <f>Лист1!E23</f>
        <v>0</v>
      </c>
      <c r="AE48" s="13"/>
      <c r="AF48" s="67">
        <f t="shared" si="8"/>
        <v>2985.75</v>
      </c>
      <c r="AG48" s="239">
        <f>Коеф!AG48+3</f>
        <v>75</v>
      </c>
    </row>
    <row r="49" spans="1:33" x14ac:dyDescent="0.3">
      <c r="A49" s="2">
        <f>Лист2!A53</f>
        <v>51</v>
      </c>
      <c r="B49" s="19" t="str">
        <f>Лист2!B53</f>
        <v>50х30х1,0</v>
      </c>
      <c r="C49" s="6">
        <v>1.21</v>
      </c>
      <c r="D49" s="53">
        <f t="shared" ref="D49:D54" si="9">C49*F52</f>
        <v>107.69</v>
      </c>
      <c r="E49" s="7"/>
      <c r="F49" s="51"/>
      <c r="G49" s="51">
        <f>Лист2!F49</f>
        <v>47</v>
      </c>
      <c r="H49" s="20" t="str">
        <f>Лист2!G49</f>
        <v>40х40х4,0</v>
      </c>
      <c r="I49" s="6">
        <v>4.3099999999999996</v>
      </c>
      <c r="J49" s="53">
        <f>I49*F60</f>
        <v>327.55999999999995</v>
      </c>
      <c r="K49" s="1"/>
      <c r="L49" s="1"/>
      <c r="O49" s="20" t="s">
        <v>389</v>
      </c>
      <c r="P49" s="6">
        <v>0</v>
      </c>
      <c r="Q49" s="23"/>
      <c r="R49" s="7"/>
      <c r="S49" s="7"/>
      <c r="T49" s="7"/>
      <c r="U49" s="51">
        <f>Лист2!K52</f>
        <v>50</v>
      </c>
      <c r="V49" s="11" t="str">
        <f>Лист2!L52</f>
        <v>50 (3,0)/ДН 60 (3,0)</v>
      </c>
      <c r="W49" s="12">
        <v>4.22</v>
      </c>
      <c r="X49" s="55">
        <f>W49*AI21</f>
        <v>299.62</v>
      </c>
      <c r="AB49" s="24" t="str">
        <f>Лист1!C24</f>
        <v>2,8*1000*2000</v>
      </c>
      <c r="AC49" s="24">
        <f>Лист1!D24</f>
        <v>44.71</v>
      </c>
      <c r="AD49" s="24">
        <f>Лист1!E24</f>
        <v>0</v>
      </c>
      <c r="AE49" s="13"/>
      <c r="AF49" s="67">
        <f t="shared" si="8"/>
        <v>3353.25</v>
      </c>
      <c r="AG49" s="239">
        <f>Коеф!AG49+3</f>
        <v>75</v>
      </c>
    </row>
    <row r="50" spans="1:33" x14ac:dyDescent="0.3">
      <c r="A50" s="2">
        <f>Лист2!A54</f>
        <v>52</v>
      </c>
      <c r="B50" s="19" t="str">
        <f>Лист2!B54</f>
        <v>50х30х1,2</v>
      </c>
      <c r="C50" s="6">
        <v>1.4430000000000001</v>
      </c>
      <c r="D50" s="53">
        <f t="shared" si="9"/>
        <v>126.98400000000001</v>
      </c>
      <c r="F50" s="51"/>
      <c r="G50" s="51">
        <f>Лист2!F50</f>
        <v>48</v>
      </c>
      <c r="H50" s="20" t="str">
        <f>Лист2!G50</f>
        <v>50х50х1,4</v>
      </c>
      <c r="I50" s="6">
        <v>2.11</v>
      </c>
      <c r="J50" s="53">
        <f>I50*F54</f>
        <v>187.79</v>
      </c>
      <c r="K50" s="1"/>
      <c r="L50" s="1"/>
      <c r="O50" s="20" t="s">
        <v>390</v>
      </c>
      <c r="P50" s="6">
        <v>0.26</v>
      </c>
      <c r="Q50" s="17"/>
      <c r="U50" s="51">
        <f>Лист2!K53</f>
        <v>51</v>
      </c>
      <c r="V50" s="11" t="str">
        <f>Лист2!L53</f>
        <v>76 (1,5)</v>
      </c>
      <c r="W50" s="16">
        <v>2.76</v>
      </c>
      <c r="X50" s="55">
        <v>218</v>
      </c>
      <c r="AB50" s="24" t="str">
        <f>Лист1!C25</f>
        <v>2,9*1000*2000</v>
      </c>
      <c r="AC50" s="24">
        <f>Лист1!D25</f>
        <v>45.99</v>
      </c>
      <c r="AD50" s="24">
        <f>Лист1!E25</f>
        <v>0</v>
      </c>
      <c r="AE50" s="13"/>
      <c r="AF50" s="67">
        <f t="shared" si="8"/>
        <v>3449.25</v>
      </c>
      <c r="AG50" s="239">
        <f>Коеф!AG50+3</f>
        <v>75</v>
      </c>
    </row>
    <row r="51" spans="1:33" x14ac:dyDescent="0.3">
      <c r="A51" s="2">
        <f>Лист2!A55</f>
        <v>53</v>
      </c>
      <c r="B51" s="19" t="str">
        <f>Лист2!B55</f>
        <v>50х30х1,4</v>
      </c>
      <c r="C51" s="6">
        <v>1.67</v>
      </c>
      <c r="D51" s="53">
        <f t="shared" si="9"/>
        <v>148.63</v>
      </c>
      <c r="E51" s="19">
        <f>Коеф!E40</f>
        <v>0.9</v>
      </c>
      <c r="F51" s="96">
        <f>Коеф!F40+3</f>
        <v>92</v>
      </c>
      <c r="G51" s="51">
        <f>Лист2!F51</f>
        <v>49</v>
      </c>
      <c r="H51" s="20" t="str">
        <f>Лист2!G51</f>
        <v>50х50х1,5</v>
      </c>
      <c r="I51" s="6">
        <v>2.25</v>
      </c>
      <c r="J51" s="53">
        <f>I51*F55</f>
        <v>200.25</v>
      </c>
      <c r="K51" s="1"/>
      <c r="L51" s="1"/>
      <c r="O51" s="20" t="s">
        <v>391</v>
      </c>
      <c r="P51" s="6">
        <v>0.32</v>
      </c>
      <c r="Q51" s="23"/>
      <c r="R51" s="7"/>
      <c r="S51" s="7"/>
      <c r="T51" s="7"/>
      <c r="U51" s="51" t="e">
        <f>Лист2!#REF!</f>
        <v>#REF!</v>
      </c>
      <c r="V51" s="11" t="e">
        <f>Лист2!#REF!</f>
        <v>#REF!</v>
      </c>
      <c r="W51" s="16">
        <v>2.94</v>
      </c>
      <c r="X51" s="55">
        <f>W51*F55</f>
        <v>261.65999999999997</v>
      </c>
      <c r="AB51" s="24" t="str">
        <f>Лист1!C26</f>
        <v>3,0*1000*2000</v>
      </c>
      <c r="AC51" s="24">
        <f>Лист1!D26</f>
        <v>48.23</v>
      </c>
      <c r="AD51" s="24">
        <f>Лист1!E26</f>
        <v>0</v>
      </c>
      <c r="AE51" s="13"/>
      <c r="AF51" s="67">
        <f t="shared" si="8"/>
        <v>3617.2499999999995</v>
      </c>
      <c r="AG51" s="239">
        <f>Коеф!AG51+3</f>
        <v>75</v>
      </c>
    </row>
    <row r="52" spans="1:33" x14ac:dyDescent="0.3">
      <c r="A52" s="2">
        <f>Лист2!A56</f>
        <v>54</v>
      </c>
      <c r="B52" s="19" t="str">
        <f>Лист2!B56</f>
        <v>50х30х1,5</v>
      </c>
      <c r="C52" s="6">
        <v>1.78</v>
      </c>
      <c r="D52" s="53">
        <f t="shared" si="9"/>
        <v>158.42000000000002</v>
      </c>
      <c r="E52" s="19" t="str">
        <f>Коеф!E41</f>
        <v>1-1,1</v>
      </c>
      <c r="F52" s="96">
        <f>Коеф!F41+3</f>
        <v>89</v>
      </c>
      <c r="G52" s="51" t="e">
        <f>Лист2!#REF!</f>
        <v>#REF!</v>
      </c>
      <c r="H52" s="20" t="e">
        <f>Лист2!#REF!</f>
        <v>#REF!</v>
      </c>
      <c r="I52" s="6">
        <v>2.5099999999999998</v>
      </c>
      <c r="J52" s="53">
        <f>I52*F56</f>
        <v>213.35</v>
      </c>
      <c r="K52" s="1"/>
      <c r="L52" s="1"/>
      <c r="O52" s="20" t="s">
        <v>392</v>
      </c>
      <c r="P52" s="6">
        <v>0.22</v>
      </c>
      <c r="Q52" s="23"/>
      <c r="R52" s="7"/>
      <c r="S52" s="7"/>
      <c r="T52" s="7"/>
      <c r="U52" s="51">
        <f>Лист2!K54</f>
        <v>52</v>
      </c>
      <c r="V52" s="11" t="str">
        <f>Лист2!L54</f>
        <v>76 (1,8)</v>
      </c>
      <c r="W52" s="16">
        <v>3.29</v>
      </c>
      <c r="X52" s="55">
        <f>W52*AI17</f>
        <v>250.04</v>
      </c>
      <c r="AB52" s="24" t="str">
        <f>Лист1!C27</f>
        <v>3,8*1000*2000</v>
      </c>
      <c r="AC52" s="24">
        <f>Лист1!D27</f>
        <v>61.29</v>
      </c>
      <c r="AD52" s="24">
        <f>Лист1!E27</f>
        <v>0</v>
      </c>
      <c r="AE52" s="13"/>
      <c r="AF52" s="67">
        <f t="shared" si="8"/>
        <v>4596.75</v>
      </c>
      <c r="AG52" s="239">
        <f>Коеф!AG52+3</f>
        <v>75</v>
      </c>
    </row>
    <row r="53" spans="1:33" x14ac:dyDescent="0.3">
      <c r="A53" s="2">
        <f>Лист2!A58</f>
        <v>56</v>
      </c>
      <c r="B53" s="19" t="str">
        <f>Лист2!B58</f>
        <v>50х30х1,8</v>
      </c>
      <c r="C53" s="6">
        <v>2.12</v>
      </c>
      <c r="D53" s="53">
        <f t="shared" si="9"/>
        <v>180.20000000000002</v>
      </c>
      <c r="E53" s="19">
        <f>Коеф!E42</f>
        <v>1.2</v>
      </c>
      <c r="F53" s="96">
        <f>Коеф!F42+3</f>
        <v>88</v>
      </c>
      <c r="G53" s="51">
        <f>Лист2!F52</f>
        <v>50</v>
      </c>
      <c r="H53" s="20" t="str">
        <f>Лист2!G52</f>
        <v>50х50х1,8</v>
      </c>
      <c r="I53" s="6">
        <v>2.68</v>
      </c>
      <c r="J53" s="53">
        <f>I53*F56</f>
        <v>227.8</v>
      </c>
      <c r="K53" s="1"/>
      <c r="L53" s="7"/>
      <c r="O53" s="20" t="s">
        <v>393</v>
      </c>
      <c r="P53" s="6">
        <v>0.32</v>
      </c>
      <c r="Q53" s="23"/>
      <c r="R53" s="7"/>
      <c r="S53" s="7"/>
      <c r="T53" s="7"/>
      <c r="U53" s="51">
        <f>Лист2!K55</f>
        <v>53</v>
      </c>
      <c r="V53" s="11" t="str">
        <f>Лист2!L55</f>
        <v>76 (2,0)</v>
      </c>
      <c r="W53" s="16">
        <v>3.65</v>
      </c>
      <c r="X53" s="55">
        <f>W53*AI18</f>
        <v>266.45</v>
      </c>
      <c r="AB53" s="24" t="str">
        <f>Лист1!C28</f>
        <v>4,0*1000*2000</v>
      </c>
      <c r="AC53" s="24">
        <f>Лист1!D28</f>
        <v>64.349999999999994</v>
      </c>
      <c r="AD53" s="24">
        <f>Лист1!E28</f>
        <v>0</v>
      </c>
      <c r="AE53" s="13"/>
      <c r="AF53" s="67">
        <f t="shared" si="8"/>
        <v>4826.25</v>
      </c>
      <c r="AG53" s="239">
        <f>Коеф!AG53+3</f>
        <v>75</v>
      </c>
    </row>
    <row r="54" spans="1:33" x14ac:dyDescent="0.3">
      <c r="A54" s="2">
        <f>Лист2!A59</f>
        <v>57</v>
      </c>
      <c r="B54" s="19" t="str">
        <f>Лист2!B59</f>
        <v>50х30х2,0</v>
      </c>
      <c r="C54" s="6">
        <v>2.33</v>
      </c>
      <c r="D54" s="53">
        <f t="shared" si="9"/>
        <v>198.05</v>
      </c>
      <c r="E54" s="19">
        <f>Коеф!E43</f>
        <v>1.4</v>
      </c>
      <c r="F54" s="96">
        <f>Коеф!F43+3</f>
        <v>89</v>
      </c>
      <c r="G54" s="51">
        <f>Лист2!F53</f>
        <v>51</v>
      </c>
      <c r="H54" s="20" t="str">
        <f>Лист2!G53</f>
        <v>50х50х2,0</v>
      </c>
      <c r="I54" s="6">
        <v>2.96</v>
      </c>
      <c r="J54" s="53">
        <f>I54*F57</f>
        <v>251.6</v>
      </c>
      <c r="K54" s="7"/>
      <c r="L54" s="7"/>
      <c r="O54" s="20" t="s">
        <v>394</v>
      </c>
      <c r="P54" s="6">
        <v>0.62</v>
      </c>
      <c r="Q54" s="23"/>
      <c r="R54" s="7"/>
      <c r="S54" s="7"/>
      <c r="T54" s="7"/>
      <c r="U54" s="51">
        <f>Лист2!K56</f>
        <v>54</v>
      </c>
      <c r="V54" s="11" t="str">
        <f>Лист2!L56</f>
        <v>76 (2,5)</v>
      </c>
      <c r="W54" s="16">
        <v>4.53</v>
      </c>
      <c r="X54" s="55">
        <f>W54*AI19</f>
        <v>326.16000000000003</v>
      </c>
      <c r="AB54" s="24">
        <f>Лист1!C29</f>
        <v>0</v>
      </c>
      <c r="AC54" s="24">
        <f>Лист1!D29</f>
        <v>0</v>
      </c>
      <c r="AD54" s="24">
        <f>Лист1!E29</f>
        <v>0</v>
      </c>
      <c r="AE54" s="13"/>
      <c r="AF54" s="67">
        <f t="shared" si="8"/>
        <v>0</v>
      </c>
      <c r="AG54" s="239">
        <f>Коеф!AG54+3</f>
        <v>3</v>
      </c>
    </row>
    <row r="55" spans="1:33" x14ac:dyDescent="0.3">
      <c r="A55" s="2">
        <f>Лист2!A60</f>
        <v>58</v>
      </c>
      <c r="B55" s="19" t="str">
        <f>Лист2!B61</f>
        <v>60х30х1,4</v>
      </c>
      <c r="C55" s="6">
        <v>1.89</v>
      </c>
      <c r="D55" s="53">
        <f>C55*F55</f>
        <v>168.20999999999998</v>
      </c>
      <c r="E55" s="19">
        <f>Коеф!E44</f>
        <v>1.5</v>
      </c>
      <c r="F55" s="96">
        <f>Коеф!F44+3</f>
        <v>89</v>
      </c>
      <c r="G55" s="51" t="e">
        <f>Лист2!#REF!</f>
        <v>#REF!</v>
      </c>
      <c r="H55" s="20" t="e">
        <f>Лист2!#REF!</f>
        <v>#REF!</v>
      </c>
      <c r="I55" s="6">
        <v>3.24</v>
      </c>
      <c r="J55" s="53">
        <f>I55*F57</f>
        <v>275.40000000000003</v>
      </c>
      <c r="K55" s="7"/>
      <c r="L55" s="7"/>
      <c r="O55" s="20" t="s">
        <v>395</v>
      </c>
      <c r="P55" s="6">
        <v>0.89</v>
      </c>
      <c r="Q55" s="23"/>
      <c r="R55" s="7"/>
      <c r="S55" s="7"/>
      <c r="T55" s="7"/>
      <c r="U55" s="51">
        <f>Лист2!K57</f>
        <v>55</v>
      </c>
      <c r="V55" s="11" t="str">
        <f>Лист2!L57</f>
        <v>76 (3,0)</v>
      </c>
      <c r="W55" s="16">
        <v>5.4</v>
      </c>
      <c r="X55" s="55">
        <f>W55*AI21</f>
        <v>383.40000000000003</v>
      </c>
      <c r="AB55" s="20" t="str">
        <f>Лист1!C30</f>
        <v>0,6*1250*2500</v>
      </c>
      <c r="AC55" s="20">
        <f>Лист1!D30</f>
        <v>15.03</v>
      </c>
      <c r="AD55" s="20" t="str">
        <f>Лист1!E30</f>
        <v>х/к</v>
      </c>
      <c r="AE55" s="6"/>
      <c r="AF55" s="68">
        <f>AG55*AC55</f>
        <v>1187.3699999999999</v>
      </c>
      <c r="AG55" s="239">
        <f>Коеф!AG55+3</f>
        <v>79</v>
      </c>
    </row>
    <row r="56" spans="1:33" x14ac:dyDescent="0.3">
      <c r="A56" s="2">
        <f>Лист2!A61</f>
        <v>59</v>
      </c>
      <c r="B56" s="19" t="str">
        <f>Лист2!B62</f>
        <v>60х30х1,5</v>
      </c>
      <c r="C56" s="6">
        <v>2.02</v>
      </c>
      <c r="D56" s="53">
        <f t="shared" ref="D56:D61" si="10">C56*F55</f>
        <v>179.78</v>
      </c>
      <c r="E56" s="19">
        <f>Коеф!E45</f>
        <v>1.7</v>
      </c>
      <c r="F56" s="96">
        <f>Коеф!F45+3</f>
        <v>85</v>
      </c>
      <c r="G56" s="51">
        <f>Лист2!F54</f>
        <v>52</v>
      </c>
      <c r="H56" s="20" t="str">
        <f>Лист2!G54</f>
        <v>50х50х2,5</v>
      </c>
      <c r="I56" s="6">
        <v>3.6440000000000001</v>
      </c>
      <c r="J56" s="53">
        <f>I56*F58</f>
        <v>291.52</v>
      </c>
      <c r="K56" s="7"/>
      <c r="L56" s="7"/>
      <c r="O56" s="20" t="s">
        <v>396</v>
      </c>
      <c r="P56" s="6">
        <v>1.21</v>
      </c>
      <c r="Q56" s="23"/>
      <c r="R56" s="7"/>
      <c r="S56" s="7"/>
      <c r="T56" s="7"/>
      <c r="U56" s="51">
        <f>Лист2!K58</f>
        <v>56</v>
      </c>
      <c r="V56" s="11" t="str">
        <f>Лист2!L58</f>
        <v>76 (3,5)</v>
      </c>
      <c r="W56" s="16">
        <v>6.26</v>
      </c>
      <c r="X56" s="55">
        <f>W56*F60</f>
        <v>475.76</v>
      </c>
      <c r="AB56" s="20" t="str">
        <f>Лист1!C32</f>
        <v>0,75*1250*2500</v>
      </c>
      <c r="AC56" s="20">
        <f>Лист1!D32</f>
        <v>18.5</v>
      </c>
      <c r="AD56" s="20">
        <f>Лист1!E32</f>
        <v>0</v>
      </c>
      <c r="AE56" s="6"/>
      <c r="AF56" s="68">
        <f t="shared" ref="AF56:AF76" si="11">AG56*AC56</f>
        <v>1443</v>
      </c>
      <c r="AG56" s="239">
        <f>Коеф!AG57+3</f>
        <v>78</v>
      </c>
    </row>
    <row r="57" spans="1:33" x14ac:dyDescent="0.3">
      <c r="A57" s="2">
        <f>Лист2!A62</f>
        <v>60</v>
      </c>
      <c r="B57" s="19" t="str">
        <f>Лист2!B63</f>
        <v>60х30х1,8</v>
      </c>
      <c r="C57" s="6">
        <v>2.4</v>
      </c>
      <c r="D57" s="53">
        <f t="shared" si="10"/>
        <v>204</v>
      </c>
      <c r="E57" s="19">
        <f>Коеф!E46</f>
        <v>1.8</v>
      </c>
      <c r="F57" s="96">
        <f>Коеф!F46+3</f>
        <v>85</v>
      </c>
      <c r="G57" s="51">
        <f>Лист2!F55</f>
        <v>53</v>
      </c>
      <c r="H57" s="20" t="str">
        <f>Лист2!G55</f>
        <v>50х50х2,8</v>
      </c>
      <c r="I57" s="6">
        <v>4.04</v>
      </c>
      <c r="J57" s="53">
        <f>I57*F59</f>
        <v>311.08</v>
      </c>
      <c r="K57" s="7"/>
      <c r="L57" s="7"/>
      <c r="O57" s="20" t="s">
        <v>397</v>
      </c>
      <c r="P57" s="6">
        <v>1.58</v>
      </c>
      <c r="Q57" s="23"/>
      <c r="R57" s="7"/>
      <c r="S57" s="7"/>
      <c r="T57" s="7"/>
      <c r="U57" s="51">
        <f>Лист2!K59</f>
        <v>57</v>
      </c>
      <c r="V57" s="11" t="str">
        <f>Лист2!L59</f>
        <v>89 (2,0)</v>
      </c>
      <c r="W57" s="16">
        <v>3.8879999999999999</v>
      </c>
      <c r="X57" s="55">
        <f>W57*AI18</f>
        <v>283.82400000000001</v>
      </c>
      <c r="AB57" s="20" t="str">
        <f>Лист1!C33</f>
        <v>0,8*1250*2500</v>
      </c>
      <c r="AC57" s="20">
        <f>Лист1!D33</f>
        <v>19.21</v>
      </c>
      <c r="AD57" s="20">
        <f>Лист1!E33</f>
        <v>0</v>
      </c>
      <c r="AE57" s="6"/>
      <c r="AF57" s="68">
        <f t="shared" si="11"/>
        <v>1498.38</v>
      </c>
      <c r="AG57" s="239">
        <f>Коеф!AG58+3</f>
        <v>78</v>
      </c>
    </row>
    <row r="58" spans="1:33" x14ac:dyDescent="0.3">
      <c r="A58" s="2">
        <f>Лист2!A63</f>
        <v>61</v>
      </c>
      <c r="B58" s="19" t="str">
        <f>Лист2!B64</f>
        <v>60х30х2,0</v>
      </c>
      <c r="C58" s="6">
        <v>2.65</v>
      </c>
      <c r="D58" s="53">
        <f t="shared" si="10"/>
        <v>225.25</v>
      </c>
      <c r="E58" s="19">
        <f>Коеф!E47</f>
        <v>2</v>
      </c>
      <c r="F58" s="96">
        <f>Коеф!F47+3</f>
        <v>80</v>
      </c>
      <c r="G58" s="51">
        <f>Лист2!F56</f>
        <v>54</v>
      </c>
      <c r="H58" s="20" t="str">
        <f>Лист2!G56</f>
        <v>50х50х3,0</v>
      </c>
      <c r="I58" s="6">
        <v>4.3099999999999996</v>
      </c>
      <c r="J58" s="53">
        <f>I58*F60</f>
        <v>327.55999999999995</v>
      </c>
      <c r="K58" s="7"/>
      <c r="L58" s="7"/>
      <c r="O58" s="20" t="s">
        <v>398</v>
      </c>
      <c r="P58" s="6">
        <v>2</v>
      </c>
      <c r="Q58" s="23"/>
      <c r="R58" s="7"/>
      <c r="S58" s="7"/>
      <c r="T58" s="7"/>
      <c r="U58" s="51">
        <f>Лист2!K60</f>
        <v>58</v>
      </c>
      <c r="V58" s="11" t="str">
        <f>Лист2!L60</f>
        <v>89 (2,5)</v>
      </c>
      <c r="W58" s="16">
        <v>5.33</v>
      </c>
      <c r="X58" s="55">
        <f>W58*AI19</f>
        <v>383.76</v>
      </c>
      <c r="AB58" s="20" t="str">
        <f>Лист1!C34</f>
        <v>0,85*1250*2500</v>
      </c>
      <c r="AC58" s="20">
        <f>Лист1!D34</f>
        <v>21.324000000000002</v>
      </c>
      <c r="AD58" s="20">
        <f>Лист1!E34</f>
        <v>0</v>
      </c>
      <c r="AE58" s="6"/>
      <c r="AF58" s="68">
        <f t="shared" si="11"/>
        <v>1663.2720000000002</v>
      </c>
      <c r="AG58" s="239">
        <f>Коеф!AG59+3</f>
        <v>78</v>
      </c>
    </row>
    <row r="59" spans="1:33" x14ac:dyDescent="0.3">
      <c r="A59" s="2">
        <f>Лист2!A64</f>
        <v>62</v>
      </c>
      <c r="B59" s="19" t="str">
        <f>Лист2!B65</f>
        <v>60х30х2,5</v>
      </c>
      <c r="C59" s="6">
        <v>3.3010000000000002</v>
      </c>
      <c r="D59" s="53">
        <f t="shared" si="10"/>
        <v>264.08000000000004</v>
      </c>
      <c r="E59" s="19">
        <f>Коеф!E48</f>
        <v>2.5</v>
      </c>
      <c r="F59" s="96">
        <f>Коеф!F48+3</f>
        <v>77</v>
      </c>
      <c r="G59" s="51">
        <f>Лист2!F57</f>
        <v>55</v>
      </c>
      <c r="H59" s="20" t="str">
        <f>Лист2!G57</f>
        <v>50х50х3,5</v>
      </c>
      <c r="I59" s="6">
        <v>4.9400000000000004</v>
      </c>
      <c r="J59" s="53">
        <f>I59*F60</f>
        <v>375.44000000000005</v>
      </c>
      <c r="K59" s="7"/>
      <c r="L59" s="7"/>
      <c r="O59" s="20" t="s">
        <v>399</v>
      </c>
      <c r="P59" s="6">
        <v>2.4700000000000002</v>
      </c>
      <c r="Q59" s="23"/>
      <c r="R59" s="7"/>
      <c r="S59" s="7"/>
      <c r="T59" s="7"/>
      <c r="U59" s="51">
        <f>Лист2!K61</f>
        <v>59</v>
      </c>
      <c r="V59" s="11" t="str">
        <f>Лист2!L61</f>
        <v>89 (3,0)</v>
      </c>
      <c r="W59" s="16">
        <v>6.36</v>
      </c>
      <c r="X59" s="55">
        <f>W59*AI21</f>
        <v>451.56</v>
      </c>
      <c r="AB59" s="20" t="str">
        <f>Лист1!C35</f>
        <v>0,9*1250*2500</v>
      </c>
      <c r="AC59" s="20">
        <f>Лист1!D35</f>
        <v>22.05</v>
      </c>
      <c r="AD59" s="20">
        <f>Лист1!E35</f>
        <v>0</v>
      </c>
      <c r="AE59" s="6"/>
      <c r="AF59" s="68">
        <f t="shared" si="11"/>
        <v>1719.9</v>
      </c>
      <c r="AG59" s="239">
        <f>Коеф!AG60+3</f>
        <v>78</v>
      </c>
    </row>
    <row r="60" spans="1:33" x14ac:dyDescent="0.3">
      <c r="A60" s="2">
        <f>Лист2!A65</f>
        <v>63</v>
      </c>
      <c r="B60" s="19" t="str">
        <f>Лист2!B66</f>
        <v>60х30х2,8</v>
      </c>
      <c r="C60" s="6">
        <v>3.6</v>
      </c>
      <c r="D60" s="53">
        <f t="shared" si="10"/>
        <v>277.2</v>
      </c>
      <c r="E60" s="19">
        <f>Коеф!E49</f>
        <v>2.8</v>
      </c>
      <c r="F60" s="96">
        <f>Коеф!F49+3</f>
        <v>76</v>
      </c>
      <c r="G60" s="51">
        <f>Лист2!F58</f>
        <v>56</v>
      </c>
      <c r="H60" s="20" t="str">
        <f>Лист2!G58</f>
        <v>50х50х4,0</v>
      </c>
      <c r="I60" s="6">
        <v>5.56</v>
      </c>
      <c r="J60" s="53">
        <f>I60*F60</f>
        <v>422.55999999999995</v>
      </c>
      <c r="K60" s="7"/>
      <c r="L60" s="7"/>
      <c r="O60" s="20" t="s">
        <v>400</v>
      </c>
      <c r="P60" s="6">
        <v>2.98</v>
      </c>
      <c r="Q60" s="23"/>
      <c r="R60" s="7"/>
      <c r="S60" s="7"/>
      <c r="T60" s="7"/>
      <c r="U60" s="51">
        <f>Лист2!K62</f>
        <v>60</v>
      </c>
      <c r="V60" s="11" t="str">
        <f>Лист2!L62</f>
        <v>80 (3,5) / 89 (3,5)</v>
      </c>
      <c r="W60" s="16">
        <v>7.38</v>
      </c>
      <c r="X60" s="55">
        <f>W60*AI21</f>
        <v>523.98</v>
      </c>
      <c r="AB60" s="20" t="str">
        <f>Лист1!C36</f>
        <v>1,0*1250*2500</v>
      </c>
      <c r="AC60" s="20">
        <f>Лист1!D36</f>
        <v>24.64</v>
      </c>
      <c r="AD60" s="20">
        <f>Лист1!E36</f>
        <v>0</v>
      </c>
      <c r="AE60" s="6"/>
      <c r="AF60" s="68">
        <f t="shared" si="11"/>
        <v>1897.28</v>
      </c>
      <c r="AG60" s="239">
        <f>Коеф!AG61+3</f>
        <v>77</v>
      </c>
    </row>
    <row r="61" spans="1:33" x14ac:dyDescent="0.3">
      <c r="A61" s="2">
        <f>Лист2!A66</f>
        <v>64</v>
      </c>
      <c r="B61" s="19" t="str">
        <f>Лист2!B67</f>
        <v>60х30х3,0</v>
      </c>
      <c r="C61" s="6">
        <v>3.83</v>
      </c>
      <c r="D61" s="53">
        <f t="shared" si="10"/>
        <v>291.08</v>
      </c>
      <c r="E61" s="19">
        <f>Коеф!E50</f>
        <v>3</v>
      </c>
      <c r="F61" s="96">
        <f>Коеф!F50+3</f>
        <v>76</v>
      </c>
      <c r="G61" s="51">
        <f>Лист2!F59</f>
        <v>57</v>
      </c>
      <c r="H61" s="20" t="str">
        <f>Лист2!G59</f>
        <v>60х60х1,5</v>
      </c>
      <c r="I61" s="6">
        <v>2.7290000000000001</v>
      </c>
      <c r="J61" s="53">
        <f>I61*F55</f>
        <v>242.881</v>
      </c>
      <c r="K61" s="7"/>
      <c r="L61" s="7"/>
      <c r="O61" s="20" t="s">
        <v>401</v>
      </c>
      <c r="P61" s="6">
        <v>3.85</v>
      </c>
      <c r="Q61" s="23"/>
      <c r="R61" s="7"/>
      <c r="S61" s="7"/>
      <c r="T61" s="7"/>
      <c r="U61" s="51">
        <f>Лист2!K63</f>
        <v>61</v>
      </c>
      <c r="V61" s="11" t="str">
        <f>Лист2!L63</f>
        <v>102(2,0)</v>
      </c>
      <c r="W61" s="16">
        <v>4.92</v>
      </c>
      <c r="X61" s="55">
        <f>W61*AI18</f>
        <v>359.15999999999997</v>
      </c>
      <c r="AB61" s="20" t="str">
        <f>Лист1!C37</f>
        <v>1,1*1250*2500</v>
      </c>
      <c r="AC61" s="20">
        <f>Лист1!D37</f>
        <v>26.49</v>
      </c>
      <c r="AD61" s="20">
        <f>Лист1!E37</f>
        <v>0</v>
      </c>
      <c r="AE61" s="6"/>
      <c r="AF61" s="68">
        <f t="shared" si="11"/>
        <v>2039.7299999999998</v>
      </c>
      <c r="AG61" s="239">
        <f>Коеф!AG62+3</f>
        <v>77</v>
      </c>
    </row>
    <row r="62" spans="1:33" x14ac:dyDescent="0.3">
      <c r="A62" s="2">
        <f>Лист2!A67</f>
        <v>65</v>
      </c>
      <c r="B62" s="19" t="str">
        <f>Лист2!B68</f>
        <v>60х40х1,4</v>
      </c>
      <c r="C62" s="6">
        <v>2.11</v>
      </c>
      <c r="D62" s="53">
        <f>C62*F54</f>
        <v>187.79</v>
      </c>
      <c r="E62" s="19">
        <f>Коеф!E51</f>
        <v>4</v>
      </c>
      <c r="F62" s="96">
        <f>Коеф!F51+3</f>
        <v>76</v>
      </c>
      <c r="G62" s="51">
        <f>Лист2!F60</f>
        <v>58</v>
      </c>
      <c r="H62" s="20" t="str">
        <f>Лист2!G60</f>
        <v>60х60х1,7</v>
      </c>
      <c r="I62" s="6">
        <v>3.07</v>
      </c>
      <c r="J62" s="53">
        <f>I62*F56</f>
        <v>260.95</v>
      </c>
      <c r="K62" s="7"/>
      <c r="L62" s="7"/>
      <c r="O62" s="20" t="s">
        <v>402</v>
      </c>
      <c r="P62" s="6">
        <v>4.83</v>
      </c>
      <c r="Q62" s="23"/>
      <c r="R62" s="7"/>
      <c r="S62" s="7"/>
      <c r="T62" s="7"/>
      <c r="U62" s="51">
        <f>Лист2!K64</f>
        <v>62</v>
      </c>
      <c r="V62" s="11" t="str">
        <f>Лист2!L64</f>
        <v>102 (2,5)</v>
      </c>
      <c r="W62" s="16">
        <v>6.13</v>
      </c>
      <c r="X62" s="55">
        <f>W62*AI19</f>
        <v>441.36</v>
      </c>
      <c r="AB62" s="20" t="str">
        <f>Лист1!C38</f>
        <v>1,2*1250*2500</v>
      </c>
      <c r="AC62" s="20">
        <f>Лист1!D38</f>
        <v>28.66</v>
      </c>
      <c r="AD62" s="20">
        <f>Лист1!E38</f>
        <v>0</v>
      </c>
      <c r="AE62" s="6"/>
      <c r="AF62" s="68">
        <f t="shared" si="11"/>
        <v>2206.8200000000002</v>
      </c>
      <c r="AG62" s="239">
        <f>Коеф!AG63+3</f>
        <v>77</v>
      </c>
    </row>
    <row r="63" spans="1:33" x14ac:dyDescent="0.3">
      <c r="A63" s="2">
        <f>Лист2!A68</f>
        <v>66</v>
      </c>
      <c r="B63" s="19" t="str">
        <f>Лист2!B69</f>
        <v>60х40х1,5</v>
      </c>
      <c r="C63" s="6">
        <v>2.25</v>
      </c>
      <c r="D63" s="53">
        <f>C63*F55</f>
        <v>200.25</v>
      </c>
      <c r="E63" s="19">
        <f>Коеф!E52</f>
        <v>5</v>
      </c>
      <c r="F63" s="96">
        <f>Коеф!F52+3</f>
        <v>76</v>
      </c>
      <c r="G63" s="51">
        <f>Лист2!F61</f>
        <v>59</v>
      </c>
      <c r="H63" s="20" t="str">
        <f>Лист2!G61</f>
        <v>60х60х1,8</v>
      </c>
      <c r="I63" s="6">
        <v>3.25</v>
      </c>
      <c r="J63" s="53">
        <f>I63*F56</f>
        <v>276.25</v>
      </c>
      <c r="K63" s="7"/>
      <c r="L63" s="1"/>
      <c r="O63" s="20" t="s">
        <v>403</v>
      </c>
      <c r="P63" s="6">
        <v>6.31</v>
      </c>
      <c r="Q63" s="23"/>
      <c r="R63" s="7"/>
      <c r="S63" s="7"/>
      <c r="T63" s="7"/>
      <c r="U63" s="51">
        <f>Лист2!K65</f>
        <v>63</v>
      </c>
      <c r="V63" s="11" t="str">
        <f>Лист2!L65</f>
        <v>102 (2,8)</v>
      </c>
      <c r="W63" s="16">
        <v>6.85</v>
      </c>
      <c r="X63" s="55">
        <f>W63*AI20</f>
        <v>486.34999999999997</v>
      </c>
      <c r="AB63" s="20" t="str">
        <f>Лист1!C39</f>
        <v>1,4*1250*2500</v>
      </c>
      <c r="AC63" s="20">
        <f>Лист1!D39</f>
        <v>34.049999999999997</v>
      </c>
      <c r="AD63" s="20">
        <f>Лист1!E39</f>
        <v>0</v>
      </c>
      <c r="AE63" s="6"/>
      <c r="AF63" s="68">
        <f t="shared" si="11"/>
        <v>2621.85</v>
      </c>
      <c r="AG63" s="239">
        <f>Коеф!AG64+3</f>
        <v>77</v>
      </c>
    </row>
    <row r="64" spans="1:33" x14ac:dyDescent="0.3">
      <c r="A64" s="2">
        <f>Лист2!A69</f>
        <v>67</v>
      </c>
      <c r="B64" s="19" t="str">
        <f>Лист2!B70</f>
        <v>60х40х1,8</v>
      </c>
      <c r="C64" s="6">
        <v>2.68</v>
      </c>
      <c r="D64" s="53">
        <f>C64*F56</f>
        <v>227.8</v>
      </c>
      <c r="E64" s="7"/>
      <c r="F64" s="51"/>
      <c r="G64" s="51">
        <f>Лист2!F62</f>
        <v>60</v>
      </c>
      <c r="H64" s="20" t="str">
        <f>Лист2!G62</f>
        <v>60х60х2,0</v>
      </c>
      <c r="I64" s="6">
        <v>3.59</v>
      </c>
      <c r="J64" s="53">
        <f>I64*F57</f>
        <v>305.14999999999998</v>
      </c>
      <c r="K64" s="2"/>
      <c r="L64" s="1"/>
      <c r="O64" s="20" t="s">
        <v>404</v>
      </c>
      <c r="P64" s="6">
        <v>7.99</v>
      </c>
      <c r="Q64" s="23"/>
      <c r="R64" s="7"/>
      <c r="S64" s="7"/>
      <c r="T64" s="7"/>
      <c r="U64" s="51">
        <f>Лист2!K66</f>
        <v>64</v>
      </c>
      <c r="V64" s="11" t="str">
        <f>Лист2!L66</f>
        <v>102 (3,0)</v>
      </c>
      <c r="W64" s="16">
        <v>7.32</v>
      </c>
      <c r="X64" s="55">
        <f>W64*AI21</f>
        <v>519.72</v>
      </c>
      <c r="AB64" s="20" t="str">
        <f>Лист1!C40</f>
        <v>1,5*1250*2500</v>
      </c>
      <c r="AC64" s="20">
        <f>Лист1!D40</f>
        <v>36.25</v>
      </c>
      <c r="AD64" s="20">
        <f>Лист1!E40</f>
        <v>0</v>
      </c>
      <c r="AE64" s="6"/>
      <c r="AF64" s="68">
        <f t="shared" si="11"/>
        <v>2791.25</v>
      </c>
      <c r="AG64" s="239">
        <f>Коеф!AG65+3</f>
        <v>77</v>
      </c>
    </row>
    <row r="65" spans="1:33" x14ac:dyDescent="0.3">
      <c r="A65" s="2">
        <f>Лист2!A70</f>
        <v>68</v>
      </c>
      <c r="B65" s="19" t="str">
        <f>Лист2!B71</f>
        <v>60х40х2,0</v>
      </c>
      <c r="C65" s="6">
        <v>2.96</v>
      </c>
      <c r="D65" s="53">
        <f>C65*F57</f>
        <v>251.6</v>
      </c>
      <c r="E65" s="7"/>
      <c r="F65" s="51"/>
      <c r="G65" s="51">
        <f>Лист2!F63</f>
        <v>61</v>
      </c>
      <c r="H65" s="20" t="str">
        <f>Лист2!G63</f>
        <v>60х60х2,5</v>
      </c>
      <c r="I65" s="6">
        <v>4.43</v>
      </c>
      <c r="J65" s="53">
        <f>I65*F58</f>
        <v>354.4</v>
      </c>
      <c r="K65" s="2"/>
      <c r="L65" s="1"/>
      <c r="O65" s="20" t="s">
        <v>405</v>
      </c>
      <c r="P65" s="6">
        <v>0.22</v>
      </c>
      <c r="Q65" s="23"/>
      <c r="R65" s="7"/>
      <c r="S65" s="7"/>
      <c r="T65" s="7"/>
      <c r="U65" s="51">
        <f>Лист2!K67</f>
        <v>65</v>
      </c>
      <c r="V65" s="11" t="str">
        <f>Лист2!L67</f>
        <v>102 (3,5)</v>
      </c>
      <c r="W65" s="16">
        <v>8.5</v>
      </c>
      <c r="X65" s="55">
        <f>W65*F60</f>
        <v>646</v>
      </c>
      <c r="AB65" s="20" t="str">
        <f>Лист1!C41</f>
        <v>1,8*1250*2500</v>
      </c>
      <c r="AC65" s="20">
        <f>Лист1!D41</f>
        <v>44.77</v>
      </c>
      <c r="AD65" s="20">
        <f>Лист1!E41</f>
        <v>0</v>
      </c>
      <c r="AE65" s="6"/>
      <c r="AF65" s="68">
        <f t="shared" si="11"/>
        <v>3447.2900000000004</v>
      </c>
      <c r="AG65" s="239">
        <f>Коеф!AG66+3</f>
        <v>77</v>
      </c>
    </row>
    <row r="66" spans="1:33" x14ac:dyDescent="0.3">
      <c r="A66" s="2" t="e">
        <f>Лист2!#REF!</f>
        <v>#REF!</v>
      </c>
      <c r="B66" s="19" t="e">
        <f>Лист2!#REF!</f>
        <v>#REF!</v>
      </c>
      <c r="C66" s="6">
        <v>3.24</v>
      </c>
      <c r="D66" s="53">
        <f>F57*C66</f>
        <v>275.40000000000003</v>
      </c>
      <c r="E66" s="7"/>
      <c r="F66" s="51"/>
      <c r="G66" s="51">
        <f>Лист2!F64</f>
        <v>62</v>
      </c>
      <c r="H66" s="20" t="str">
        <f>Лист2!G64</f>
        <v>60х60х2,8</v>
      </c>
      <c r="I66" s="6">
        <v>4.92</v>
      </c>
      <c r="J66" s="53">
        <f>I66*F59</f>
        <v>378.84</v>
      </c>
      <c r="K66" s="2"/>
      <c r="L66" s="1"/>
      <c r="O66" s="20" t="s">
        <v>406</v>
      </c>
      <c r="P66" s="6">
        <v>0.62</v>
      </c>
      <c r="Q66" s="23"/>
      <c r="R66" s="7"/>
      <c r="S66" s="7"/>
      <c r="T66" s="7"/>
      <c r="U66" s="51">
        <f>Лист2!K68</f>
        <v>66</v>
      </c>
      <c r="V66" s="11" t="str">
        <f>Лист2!L68</f>
        <v>102 (4,0)</v>
      </c>
      <c r="W66" s="16">
        <v>9.67</v>
      </c>
      <c r="X66" s="55">
        <f>W66*AI21</f>
        <v>686.57</v>
      </c>
      <c r="AB66" s="20" t="str">
        <f>Лист1!C42</f>
        <v>2,0*1250*2500</v>
      </c>
      <c r="AC66" s="20">
        <f>Лист1!D42</f>
        <v>48.14</v>
      </c>
      <c r="AD66" s="20">
        <f>Лист1!E42</f>
        <v>0</v>
      </c>
      <c r="AE66" s="6"/>
      <c r="AF66" s="68">
        <f t="shared" si="11"/>
        <v>3706.78</v>
      </c>
      <c r="AG66" s="239">
        <f>Коеф!AG67+3</f>
        <v>77</v>
      </c>
    </row>
    <row r="67" spans="1:33" x14ac:dyDescent="0.3">
      <c r="A67" s="2">
        <f>Лист2!A71</f>
        <v>69</v>
      </c>
      <c r="B67" s="19" t="str">
        <f>Лист2!B73</f>
        <v>60х40х2,5</v>
      </c>
      <c r="C67" s="6">
        <v>3.6440000000000001</v>
      </c>
      <c r="D67" s="53">
        <f>C67*F58</f>
        <v>291.52</v>
      </c>
      <c r="E67" s="7"/>
      <c r="F67" s="51"/>
      <c r="G67" s="51">
        <f>Лист2!F65</f>
        <v>63</v>
      </c>
      <c r="H67" s="20" t="str">
        <f>Лист2!G65</f>
        <v>60х60х3,0</v>
      </c>
      <c r="I67" s="6">
        <v>5.25</v>
      </c>
      <c r="J67" s="53">
        <f>I67*F60</f>
        <v>399</v>
      </c>
      <c r="K67" s="2"/>
      <c r="L67" s="1"/>
      <c r="O67" s="20" t="s">
        <v>407</v>
      </c>
      <c r="P67" s="6">
        <v>0.89</v>
      </c>
      <c r="Q67" s="23"/>
      <c r="R67" s="7"/>
      <c r="S67" s="7"/>
      <c r="T67" s="7"/>
      <c r="U67" s="51">
        <f>Лист2!K69</f>
        <v>67</v>
      </c>
      <c r="V67" s="11" t="str">
        <f>Лист2!L69</f>
        <v>108 (2,0)</v>
      </c>
      <c r="W67" s="16">
        <v>5.23</v>
      </c>
      <c r="X67" s="55">
        <f>W67*AI18</f>
        <v>381.79</v>
      </c>
      <c r="AB67" s="24" t="str">
        <f>Лист1!C43</f>
        <v>1,4*1250*2500</v>
      </c>
      <c r="AC67" s="24">
        <f>Лист1!D43</f>
        <v>33.85</v>
      </c>
      <c r="AD67" s="24" t="str">
        <f>Лист1!E43</f>
        <v>г/к</v>
      </c>
      <c r="AE67" s="13"/>
      <c r="AF67" s="67">
        <f t="shared" si="11"/>
        <v>2708</v>
      </c>
      <c r="AG67" s="239">
        <f>Коеф!AG68+3</f>
        <v>80</v>
      </c>
    </row>
    <row r="68" spans="1:33" x14ac:dyDescent="0.3">
      <c r="A68" s="2">
        <f>Лист2!A73</f>
        <v>71</v>
      </c>
      <c r="B68" s="19" t="str">
        <f>Лист2!B74</f>
        <v>60х40х2,8</v>
      </c>
      <c r="C68" s="6">
        <v>4.0439999999999996</v>
      </c>
      <c r="D68" s="53">
        <f>C68*F59</f>
        <v>311.38799999999998</v>
      </c>
      <c r="E68" s="7"/>
      <c r="F68" s="51"/>
      <c r="G68" s="51">
        <f>Лист2!F66</f>
        <v>64</v>
      </c>
      <c r="H68" s="20" t="str">
        <f>Лист2!G66</f>
        <v>60х60х3,5</v>
      </c>
      <c r="I68" s="6">
        <v>6.04</v>
      </c>
      <c r="J68" s="53">
        <f>I68*F60</f>
        <v>459.04</v>
      </c>
      <c r="K68" s="2"/>
      <c r="L68" s="1"/>
      <c r="O68" s="20" t="s">
        <v>408</v>
      </c>
      <c r="P68" s="6">
        <v>1.21</v>
      </c>
      <c r="Q68" s="23"/>
      <c r="R68" s="7"/>
      <c r="S68" s="7"/>
      <c r="T68" s="7"/>
      <c r="U68" s="51">
        <f>Лист2!K70</f>
        <v>68</v>
      </c>
      <c r="V68" s="11" t="str">
        <f>Лист2!L70</f>
        <v>108 (2,5)</v>
      </c>
      <c r="W68" s="16">
        <v>6.5</v>
      </c>
      <c r="X68" s="55">
        <f>W68*AI19</f>
        <v>468</v>
      </c>
      <c r="AB68" s="24" t="str">
        <f>Лист1!C44</f>
        <v>1,5*1250*2500</v>
      </c>
      <c r="AC68" s="24">
        <f>Лист1!D44</f>
        <v>39.58</v>
      </c>
      <c r="AD68" s="24">
        <f>Лист1!E44</f>
        <v>0</v>
      </c>
      <c r="AE68" s="13"/>
      <c r="AF68" s="67">
        <f t="shared" si="11"/>
        <v>3166.3999999999996</v>
      </c>
      <c r="AG68" s="239">
        <f>Коеф!AG69+3</f>
        <v>80</v>
      </c>
    </row>
    <row r="69" spans="1:33" x14ac:dyDescent="0.3">
      <c r="A69" s="2">
        <f>Лист2!A74</f>
        <v>72</v>
      </c>
      <c r="B69" s="19" t="str">
        <f>Лист2!B75</f>
        <v>60х40х3,0</v>
      </c>
      <c r="C69" s="6">
        <v>4.3099999999999996</v>
      </c>
      <c r="D69" s="53">
        <f>C69*F60</f>
        <v>327.55999999999995</v>
      </c>
      <c r="E69" s="7"/>
      <c r="F69" s="51"/>
      <c r="G69" s="51">
        <f>Лист2!F67</f>
        <v>65</v>
      </c>
      <c r="H69" s="20" t="str">
        <f>Лист2!G67</f>
        <v>60х60х4,0</v>
      </c>
      <c r="I69" s="6">
        <v>6.82</v>
      </c>
      <c r="J69" s="53">
        <f>I69*F60</f>
        <v>518.32000000000005</v>
      </c>
      <c r="K69" s="2"/>
      <c r="L69" s="1"/>
      <c r="O69" s="20" t="s">
        <v>409</v>
      </c>
      <c r="P69" s="6">
        <v>1.58</v>
      </c>
      <c r="Q69" s="23"/>
      <c r="R69" s="7"/>
      <c r="S69" s="7"/>
      <c r="T69" s="7"/>
      <c r="U69" s="51">
        <f>Лист2!K71</f>
        <v>69</v>
      </c>
      <c r="V69" s="11" t="str">
        <f>Лист2!L71</f>
        <v>108 (2,8)</v>
      </c>
      <c r="W69" s="16">
        <v>7.26</v>
      </c>
      <c r="X69" s="55">
        <f>W69*AI20</f>
        <v>515.46</v>
      </c>
      <c r="AB69" s="24" t="str">
        <f>Лист1!C46</f>
        <v>1,8*1250*2500</v>
      </c>
      <c r="AC69" s="24">
        <f>Лист1!D46</f>
        <v>46.91</v>
      </c>
      <c r="AD69" s="24">
        <f>Лист1!E46</f>
        <v>0</v>
      </c>
      <c r="AE69" s="13"/>
      <c r="AF69" s="67">
        <f t="shared" si="11"/>
        <v>3518.2499999999995</v>
      </c>
      <c r="AG69" s="239">
        <f>Коеф!AG71+3</f>
        <v>75</v>
      </c>
    </row>
    <row r="70" spans="1:33" x14ac:dyDescent="0.3">
      <c r="A70" s="2">
        <f>Лист2!A75</f>
        <v>73</v>
      </c>
      <c r="B70" s="19" t="str">
        <f>Лист2!B76</f>
        <v>60х40х3,5</v>
      </c>
      <c r="C70" s="6">
        <v>4.9400000000000004</v>
      </c>
      <c r="D70" s="53">
        <f>C70*F60</f>
        <v>375.44000000000005</v>
      </c>
      <c r="E70" s="18"/>
      <c r="F70" s="51"/>
      <c r="G70" s="51">
        <f>Лист2!F68</f>
        <v>66</v>
      </c>
      <c r="H70" s="20" t="str">
        <f>Лист2!G68</f>
        <v>80х80х1,5</v>
      </c>
      <c r="I70" s="6">
        <v>3.67</v>
      </c>
      <c r="J70" s="53">
        <f>I70*F55</f>
        <v>326.63</v>
      </c>
      <c r="K70" s="2"/>
      <c r="L70" s="1"/>
      <c r="O70" s="20" t="s">
        <v>410</v>
      </c>
      <c r="P70" s="6">
        <v>2</v>
      </c>
      <c r="Q70" s="23"/>
      <c r="R70" s="7"/>
      <c r="S70" s="7"/>
      <c r="T70" s="7"/>
      <c r="U70" s="51">
        <f>Лист2!K72</f>
        <v>70</v>
      </c>
      <c r="V70" s="11" t="str">
        <f>Лист2!L72</f>
        <v>108 (3,0)</v>
      </c>
      <c r="W70" s="16">
        <v>7.77</v>
      </c>
      <c r="X70" s="55">
        <f>W70*AI21</f>
        <v>551.66999999999996</v>
      </c>
      <c r="AB70" s="24" t="str">
        <f>Лист1!C47</f>
        <v>2,0*1250*2500</v>
      </c>
      <c r="AC70" s="24">
        <f>Лист1!D47</f>
        <v>49.33</v>
      </c>
      <c r="AD70" s="24">
        <f>Лист1!E47</f>
        <v>0</v>
      </c>
      <c r="AE70" s="13"/>
      <c r="AF70" s="67">
        <f t="shared" si="11"/>
        <v>3699.75</v>
      </c>
      <c r="AG70" s="239">
        <f>Коеф!AG72+3</f>
        <v>75</v>
      </c>
    </row>
    <row r="71" spans="1:33" x14ac:dyDescent="0.3">
      <c r="A71" s="2">
        <f>Лист2!A76</f>
        <v>74</v>
      </c>
      <c r="B71" s="19" t="str">
        <f>Лист2!B77</f>
        <v>60х40х4,0</v>
      </c>
      <c r="C71" s="6">
        <v>5.56</v>
      </c>
      <c r="D71" s="53">
        <f>C71*F60</f>
        <v>422.55999999999995</v>
      </c>
      <c r="F71" s="51"/>
      <c r="G71" s="51">
        <f>Лист2!F69</f>
        <v>67</v>
      </c>
      <c r="H71" s="20" t="str">
        <f>Лист2!G69</f>
        <v>80х80х1,6</v>
      </c>
      <c r="I71" s="6">
        <v>3.9</v>
      </c>
      <c r="J71" s="53">
        <f>I71*F55</f>
        <v>347.09999999999997</v>
      </c>
      <c r="K71" s="2"/>
      <c r="L71" s="1"/>
      <c r="O71" s="20" t="s">
        <v>411</v>
      </c>
      <c r="P71" s="6">
        <v>2.4700000000000002</v>
      </c>
      <c r="Q71" s="23"/>
      <c r="R71" s="7"/>
      <c r="S71" s="7"/>
      <c r="T71" s="7"/>
      <c r="U71" s="51">
        <f>Лист2!K73</f>
        <v>71</v>
      </c>
      <c r="V71" s="11" t="str">
        <f>Лист2!L73</f>
        <v>108 (3,5)</v>
      </c>
      <c r="W71" s="16">
        <v>9.02</v>
      </c>
      <c r="X71" s="55">
        <f>W71*AI21</f>
        <v>640.41999999999996</v>
      </c>
      <c r="AB71" s="24" t="str">
        <f>Лист1!C48</f>
        <v>2,5*1250*2500</v>
      </c>
      <c r="AC71" s="24">
        <f>Лист1!D48</f>
        <v>61.9</v>
      </c>
      <c r="AD71" s="24">
        <f>Лист1!E48</f>
        <v>0</v>
      </c>
      <c r="AE71" s="13"/>
      <c r="AF71" s="67">
        <f t="shared" si="11"/>
        <v>4642.5</v>
      </c>
      <c r="AG71" s="239">
        <f>Коеф!AG73+3</f>
        <v>75</v>
      </c>
    </row>
    <row r="72" spans="1:33" x14ac:dyDescent="0.3">
      <c r="A72" s="2">
        <f>Лист2!A77</f>
        <v>75</v>
      </c>
      <c r="B72" s="19" t="str">
        <f>Лист2!B78</f>
        <v>80х40х1,5</v>
      </c>
      <c r="C72" s="6">
        <v>2.7290000000000001</v>
      </c>
      <c r="D72" s="53">
        <f t="shared" ref="D72:D77" si="12">C72*F55</f>
        <v>242.881</v>
      </c>
      <c r="F72" s="51"/>
      <c r="G72" s="51">
        <f>Лист2!F70</f>
        <v>68</v>
      </c>
      <c r="H72" s="20" t="str">
        <f>Лист2!G70</f>
        <v>80х80х1,8</v>
      </c>
      <c r="I72" s="6">
        <v>4.38</v>
      </c>
      <c r="J72" s="53">
        <f>I72*F56</f>
        <v>372.3</v>
      </c>
      <c r="K72" s="7"/>
      <c r="L72" s="7"/>
      <c r="O72" s="20" t="s">
        <v>412</v>
      </c>
      <c r="P72" s="6">
        <v>2.98</v>
      </c>
      <c r="Q72" s="23"/>
      <c r="R72" s="7"/>
      <c r="S72" s="7"/>
      <c r="T72" s="7"/>
      <c r="U72" s="51">
        <f>Лист2!K74</f>
        <v>72</v>
      </c>
      <c r="V72" s="11" t="str">
        <f>Лист2!L74</f>
        <v>108 (4,0)</v>
      </c>
      <c r="W72" s="16">
        <v>10.26</v>
      </c>
      <c r="X72" s="55">
        <f>W72*AI21</f>
        <v>728.46</v>
      </c>
      <c r="AB72" s="24" t="str">
        <f>Лист1!C49</f>
        <v>2,8*1250*2500</v>
      </c>
      <c r="AC72" s="24">
        <f>Лист1!D49</f>
        <v>69.430000000000007</v>
      </c>
      <c r="AD72" s="24">
        <f>Лист1!E49</f>
        <v>0</v>
      </c>
      <c r="AE72" s="13"/>
      <c r="AF72" s="67">
        <f t="shared" si="11"/>
        <v>5207.2500000000009</v>
      </c>
      <c r="AG72" s="239">
        <f>Коеф!AG74+3</f>
        <v>75</v>
      </c>
    </row>
    <row r="73" spans="1:33" x14ac:dyDescent="0.3">
      <c r="A73" s="2">
        <f>Лист2!A78</f>
        <v>76</v>
      </c>
      <c r="B73" s="19" t="str">
        <f>Лист2!B79</f>
        <v>80х40х1,8</v>
      </c>
      <c r="C73" s="6">
        <v>3.25</v>
      </c>
      <c r="D73" s="53">
        <f t="shared" si="12"/>
        <v>276.25</v>
      </c>
      <c r="F73" s="51"/>
      <c r="G73" s="51">
        <f>Лист2!F71</f>
        <v>69</v>
      </c>
      <c r="H73" s="20" t="str">
        <f>Лист2!G71</f>
        <v>80х80х2,0</v>
      </c>
      <c r="I73" s="6">
        <v>4.8410000000000002</v>
      </c>
      <c r="J73" s="53">
        <f>I73*F57</f>
        <v>411.48500000000001</v>
      </c>
      <c r="K73" s="7"/>
      <c r="L73" s="7"/>
      <c r="O73" s="20" t="s">
        <v>413</v>
      </c>
      <c r="P73" s="6">
        <v>3.85</v>
      </c>
      <c r="Q73" s="23"/>
      <c r="R73" s="7"/>
      <c r="S73" s="7"/>
      <c r="T73" s="7"/>
      <c r="U73" s="51">
        <f>Лист2!K76</f>
        <v>74</v>
      </c>
      <c r="V73" s="11" t="str">
        <f>Лист2!L76</f>
        <v>114 (3,0)</v>
      </c>
      <c r="W73" s="16">
        <v>8.2100000000000009</v>
      </c>
      <c r="X73" s="55">
        <f>W73*Z86</f>
        <v>722.48</v>
      </c>
      <c r="AB73" s="24" t="str">
        <f>Лист1!C50</f>
        <v>2,9*1250*2500</v>
      </c>
      <c r="AC73" s="24">
        <f>Лист1!D50</f>
        <v>70.5</v>
      </c>
      <c r="AD73" s="24">
        <f>Лист1!E50</f>
        <v>0</v>
      </c>
      <c r="AE73" s="13"/>
      <c r="AF73" s="67">
        <f t="shared" si="11"/>
        <v>5287.5</v>
      </c>
      <c r="AG73" s="239">
        <f>Коеф!AG75+3</f>
        <v>75</v>
      </c>
    </row>
    <row r="74" spans="1:33" x14ac:dyDescent="0.3">
      <c r="A74" s="2">
        <f>Лист2!A79</f>
        <v>77</v>
      </c>
      <c r="B74" s="19" t="str">
        <f>Лист2!B80</f>
        <v>80х40х2,0</v>
      </c>
      <c r="C74" s="6">
        <v>3.59</v>
      </c>
      <c r="D74" s="53">
        <f t="shared" si="12"/>
        <v>305.14999999999998</v>
      </c>
      <c r="F74" s="51"/>
      <c r="G74" s="51" t="e">
        <f>Лист2!#REF!</f>
        <v>#REF!</v>
      </c>
      <c r="H74" s="20" t="e">
        <f>Лист2!#REF!</f>
        <v>#REF!</v>
      </c>
      <c r="I74" s="6">
        <v>5.31</v>
      </c>
      <c r="J74" s="53">
        <f>I74*F57</f>
        <v>451.34999999999997</v>
      </c>
      <c r="K74" s="7"/>
      <c r="L74" s="7"/>
      <c r="O74" s="20" t="s">
        <v>414</v>
      </c>
      <c r="P74" s="6">
        <v>4.83</v>
      </c>
      <c r="Q74" s="23"/>
      <c r="R74" s="7"/>
      <c r="S74" s="7"/>
      <c r="T74" s="7"/>
      <c r="U74" s="51">
        <f>Лист2!K77</f>
        <v>75</v>
      </c>
      <c r="V74" s="11" t="str">
        <f>Лист2!L77</f>
        <v>114 (3,5)</v>
      </c>
      <c r="W74" s="16">
        <v>9.5399999999999991</v>
      </c>
      <c r="X74" s="55">
        <f>W74*Z86</f>
        <v>839.52</v>
      </c>
      <c r="Y74" s="47"/>
      <c r="Z74" s="47"/>
      <c r="AB74" s="24" t="str">
        <f>Лист1!C51</f>
        <v>3,0*1250*2500</v>
      </c>
      <c r="AC74" s="24">
        <f>Лист1!D51</f>
        <v>75.44</v>
      </c>
      <c r="AD74" s="24">
        <f>Лист1!E51</f>
        <v>0</v>
      </c>
      <c r="AE74" s="13"/>
      <c r="AF74" s="67">
        <f t="shared" si="11"/>
        <v>5658</v>
      </c>
      <c r="AG74" s="239">
        <f>Коеф!AG76+3</f>
        <v>75</v>
      </c>
    </row>
    <row r="75" spans="1:33" x14ac:dyDescent="0.3">
      <c r="A75" s="2">
        <f>Лист2!A80</f>
        <v>78</v>
      </c>
      <c r="B75" s="19" t="str">
        <f>Лист2!B81</f>
        <v>80х40х2,5</v>
      </c>
      <c r="C75" s="6">
        <v>4.43</v>
      </c>
      <c r="D75" s="53">
        <f t="shared" si="12"/>
        <v>354.4</v>
      </c>
      <c r="F75" s="51"/>
      <c r="G75" s="51">
        <f>Лист2!F72</f>
        <v>70</v>
      </c>
      <c r="H75" s="20" t="str">
        <f>Лист2!G72</f>
        <v>80х80х2,5</v>
      </c>
      <c r="I75" s="6">
        <v>6</v>
      </c>
      <c r="J75" s="53">
        <f>I75*F58</f>
        <v>480</v>
      </c>
      <c r="K75" s="7"/>
      <c r="L75" s="7"/>
      <c r="O75" s="20" t="s">
        <v>415</v>
      </c>
      <c r="P75" s="6">
        <v>6.3</v>
      </c>
      <c r="Q75" s="23"/>
      <c r="R75" s="7"/>
      <c r="S75" s="7"/>
      <c r="T75" s="7"/>
      <c r="U75" s="51">
        <f>Лист2!K78</f>
        <v>76</v>
      </c>
      <c r="V75" s="11" t="str">
        <f>Лист2!L78</f>
        <v>127 (2,5)</v>
      </c>
      <c r="W75" s="16">
        <v>7.68</v>
      </c>
      <c r="X75" s="55">
        <f>W75*AI19</f>
        <v>552.96</v>
      </c>
      <c r="Y75" s="47"/>
      <c r="Z75" s="47"/>
      <c r="AB75" s="24" t="str">
        <f>Лист1!C52</f>
        <v>3,8*1250*2500</v>
      </c>
      <c r="AC75" s="24">
        <f>Лист1!D52</f>
        <v>95.32</v>
      </c>
      <c r="AD75" s="24">
        <f>Лист1!E52</f>
        <v>0</v>
      </c>
      <c r="AE75" s="13"/>
      <c r="AF75" s="67">
        <f t="shared" si="11"/>
        <v>7148.9999999999991</v>
      </c>
      <c r="AG75" s="239">
        <f>Коеф!AG77+3</f>
        <v>75</v>
      </c>
    </row>
    <row r="76" spans="1:33" x14ac:dyDescent="0.3">
      <c r="A76" s="2">
        <f>Лист2!A81</f>
        <v>79</v>
      </c>
      <c r="B76" s="19" t="str">
        <f>Лист2!B82</f>
        <v>80х40х2,8</v>
      </c>
      <c r="C76" s="6">
        <v>4.92</v>
      </c>
      <c r="D76" s="53">
        <f t="shared" si="12"/>
        <v>378.84</v>
      </c>
      <c r="F76" s="51"/>
      <c r="G76" s="51">
        <f>Лист2!F73</f>
        <v>71</v>
      </c>
      <c r="H76" s="20" t="str">
        <f>Лист2!G73</f>
        <v>80х80х2,8</v>
      </c>
      <c r="I76" s="6">
        <v>6.6820000000000004</v>
      </c>
      <c r="J76" s="53">
        <f>I76*F59</f>
        <v>514.51400000000001</v>
      </c>
      <c r="K76" s="7"/>
      <c r="L76" s="7"/>
      <c r="O76" s="20" t="s">
        <v>416</v>
      </c>
      <c r="P76" s="6">
        <v>6.3</v>
      </c>
      <c r="Q76" s="23"/>
      <c r="R76" s="7"/>
      <c r="S76" s="7"/>
      <c r="T76" s="7"/>
      <c r="U76" s="51">
        <f>Лист2!K79</f>
        <v>77</v>
      </c>
      <c r="V76" s="40" t="str">
        <f>Лист2!L79</f>
        <v>133 (2,5)</v>
      </c>
      <c r="W76" s="41">
        <v>8.0399999999999991</v>
      </c>
      <c r="X76" s="56">
        <f>W76*Z85</f>
        <v>707.52</v>
      </c>
      <c r="Y76" s="47"/>
      <c r="Z76" s="47"/>
      <c r="AB76" s="24" t="str">
        <f>Лист1!C53</f>
        <v>4,0*1250*2500</v>
      </c>
      <c r="AC76" s="24">
        <f>Лист1!D53</f>
        <v>97.67</v>
      </c>
      <c r="AD76" s="24">
        <f>Лист1!E53</f>
        <v>0</v>
      </c>
      <c r="AE76" s="13"/>
      <c r="AF76" s="67">
        <f t="shared" si="11"/>
        <v>7325.25</v>
      </c>
      <c r="AG76" s="239">
        <f>Коеф!AG78+3</f>
        <v>75</v>
      </c>
    </row>
    <row r="77" spans="1:33" x14ac:dyDescent="0.3">
      <c r="A77" s="2">
        <f>Лист2!A82</f>
        <v>80</v>
      </c>
      <c r="B77" s="19" t="str">
        <f>Лист2!B83</f>
        <v>80х40х3,0</v>
      </c>
      <c r="C77" s="6">
        <v>5.25</v>
      </c>
      <c r="D77" s="53">
        <f t="shared" si="12"/>
        <v>399</v>
      </c>
      <c r="E77" s="7"/>
      <c r="F77" s="51"/>
      <c r="G77" s="51">
        <f>Лист2!F74</f>
        <v>72</v>
      </c>
      <c r="H77" s="20" t="str">
        <f>Лист2!G74</f>
        <v>80х80х3,0</v>
      </c>
      <c r="I77" s="6">
        <v>7.13</v>
      </c>
      <c r="J77" s="53">
        <f>I77*F60</f>
        <v>541.88</v>
      </c>
      <c r="K77" s="7"/>
      <c r="L77" s="7"/>
      <c r="Q77" s="23"/>
      <c r="R77" s="7"/>
      <c r="S77" s="7"/>
      <c r="T77" s="7"/>
      <c r="U77" s="51">
        <f>Лист2!K80</f>
        <v>78</v>
      </c>
      <c r="V77" s="40" t="str">
        <f>Лист2!L80</f>
        <v>133 (3,0)</v>
      </c>
      <c r="W77" s="41">
        <v>9.61</v>
      </c>
      <c r="X77" s="56">
        <f>W77*Z86</f>
        <v>845.68</v>
      </c>
      <c r="Y77" s="47"/>
      <c r="Z77" s="47"/>
      <c r="AB77" s="20"/>
      <c r="AC77" s="6"/>
      <c r="AD77" s="69"/>
      <c r="AE77" s="68"/>
    </row>
    <row r="78" spans="1:33" x14ac:dyDescent="0.3">
      <c r="A78" s="2">
        <f>Лист2!A83</f>
        <v>81</v>
      </c>
      <c r="B78" s="19" t="str">
        <f>Лист2!B84</f>
        <v>80х40х4,0</v>
      </c>
      <c r="C78" s="6">
        <v>6.82</v>
      </c>
      <c r="D78" s="53">
        <f>C78*F60</f>
        <v>518.32000000000005</v>
      </c>
      <c r="E78" s="7"/>
      <c r="F78" s="51"/>
      <c r="G78" s="51">
        <f>Лист2!F75</f>
        <v>73</v>
      </c>
      <c r="H78" s="20" t="str">
        <f>Лист2!G75</f>
        <v>80х80х3,5</v>
      </c>
      <c r="I78" s="6">
        <v>8.2420000000000009</v>
      </c>
      <c r="J78" s="53">
        <f>I78*F60</f>
        <v>626.39200000000005</v>
      </c>
      <c r="K78" s="7"/>
      <c r="L78" s="7"/>
      <c r="Q78" s="23"/>
      <c r="R78" s="7"/>
      <c r="S78" s="7"/>
      <c r="T78" s="7"/>
      <c r="U78" s="51">
        <f>Лист2!K81</f>
        <v>79</v>
      </c>
      <c r="V78" s="40" t="str">
        <f>Лист2!L81</f>
        <v>133 (4,0)</v>
      </c>
      <c r="W78" s="41">
        <v>12.728</v>
      </c>
      <c r="X78" s="56">
        <f>W78*Z86</f>
        <v>1120.0640000000001</v>
      </c>
      <c r="Y78" s="47"/>
      <c r="Z78" s="47"/>
      <c r="AB78" s="20" t="str">
        <f>Лист1!C63</f>
        <v>Оцин. 1,4*1250*2500</v>
      </c>
      <c r="AC78" s="6">
        <f>Лист1!D63</f>
        <v>34.15</v>
      </c>
      <c r="AD78" s="69">
        <f>AE78*AC78</f>
        <v>4883.45</v>
      </c>
      <c r="AE78" s="68">
        <f>140+3</f>
        <v>143</v>
      </c>
    </row>
    <row r="79" spans="1:33" x14ac:dyDescent="0.3">
      <c r="A79" s="2">
        <f>Лист2!A84</f>
        <v>82</v>
      </c>
      <c r="B79" s="19" t="str">
        <f>Лист2!B85</f>
        <v>80х60х1,5</v>
      </c>
      <c r="C79" s="6">
        <v>3.1960000000000002</v>
      </c>
      <c r="D79" s="53">
        <f>C79*F55</f>
        <v>284.44400000000002</v>
      </c>
      <c r="E79" s="7"/>
      <c r="F79" s="51"/>
      <c r="G79" s="51">
        <f>Лист2!F76</f>
        <v>74</v>
      </c>
      <c r="H79" s="20" t="str">
        <f>Лист2!G76</f>
        <v>80х80х4,0</v>
      </c>
      <c r="I79" s="6">
        <v>9.2189999999999994</v>
      </c>
      <c r="J79" s="53">
        <f>I79*F60</f>
        <v>700.64400000000001</v>
      </c>
      <c r="K79" s="7"/>
      <c r="L79" s="7"/>
      <c r="Q79" s="23"/>
      <c r="R79" s="7"/>
      <c r="S79" s="7"/>
      <c r="T79" s="7"/>
      <c r="U79" s="51">
        <f>Лист2!K82</f>
        <v>80</v>
      </c>
      <c r="V79" s="40" t="str">
        <f>Лист2!L82</f>
        <v>133 (4,5)</v>
      </c>
      <c r="W79" s="41">
        <v>14.26</v>
      </c>
      <c r="X79" s="56">
        <f>W79*Z86</f>
        <v>1254.8799999999999</v>
      </c>
      <c r="Y79" s="43"/>
      <c r="Z79" s="43"/>
      <c r="AB79" s="20" t="str">
        <f>Лист1!C66</f>
        <v>Оцин. 2,0*1250*2500</v>
      </c>
      <c r="AC79" s="6">
        <f>Лист1!D66</f>
        <v>47.9</v>
      </c>
      <c r="AD79" s="69">
        <f>AE79*AC79</f>
        <v>6131.2</v>
      </c>
      <c r="AE79" s="68">
        <f>125+3</f>
        <v>128</v>
      </c>
    </row>
    <row r="80" spans="1:33" x14ac:dyDescent="0.3">
      <c r="A80" s="2">
        <f>Лист2!A85</f>
        <v>83</v>
      </c>
      <c r="B80" s="19" t="str">
        <f>Лист2!B86</f>
        <v>80х60х1,8</v>
      </c>
      <c r="C80" s="6">
        <v>3.81</v>
      </c>
      <c r="D80" s="53">
        <f>C80*F56</f>
        <v>323.85000000000002</v>
      </c>
      <c r="E80" s="7"/>
      <c r="F80" s="51"/>
      <c r="G80" s="51">
        <f>Лист2!F77</f>
        <v>75</v>
      </c>
      <c r="H80" s="20" t="str">
        <f>Лист2!G77</f>
        <v>80х80х5,0</v>
      </c>
      <c r="I80" s="6">
        <v>11.4</v>
      </c>
      <c r="J80" s="53">
        <f>I80*F61</f>
        <v>866.4</v>
      </c>
      <c r="K80" s="7"/>
      <c r="L80" s="7"/>
      <c r="Q80" s="23"/>
      <c r="R80" s="7"/>
      <c r="S80" s="7"/>
      <c r="T80" s="7"/>
      <c r="U80" s="51">
        <f>Лист2!K84</f>
        <v>82</v>
      </c>
      <c r="V80" s="40" t="str">
        <f>Лист2!L84</f>
        <v>159 (2,0)</v>
      </c>
      <c r="W80" s="40">
        <v>7.7969999999999997</v>
      </c>
      <c r="X80" s="56">
        <f>W80*AI18</f>
        <v>569.18099999999993</v>
      </c>
      <c r="Y80" s="47"/>
      <c r="Z80" s="47"/>
      <c r="AB80" s="20"/>
      <c r="AC80" s="6"/>
      <c r="AD80" s="23"/>
      <c r="AE80" s="68"/>
    </row>
    <row r="81" spans="1:31" x14ac:dyDescent="0.3">
      <c r="A81" s="2">
        <f>Лист2!A86</f>
        <v>84</v>
      </c>
      <c r="B81" s="19" t="str">
        <f>Лист2!B87</f>
        <v>80х60х2,0</v>
      </c>
      <c r="C81" s="16">
        <v>4.22</v>
      </c>
      <c r="D81" s="53">
        <f>C81*F57</f>
        <v>358.7</v>
      </c>
      <c r="E81" s="7"/>
      <c r="F81" s="51"/>
      <c r="G81" s="51">
        <f>Лист2!F78</f>
        <v>76</v>
      </c>
      <c r="H81" s="20" t="str">
        <f>Лист2!G78</f>
        <v>100х100х1,5</v>
      </c>
      <c r="I81" s="6">
        <v>4.6100000000000003</v>
      </c>
      <c r="J81" s="53">
        <f>I81*F55</f>
        <v>410.29</v>
      </c>
      <c r="K81" s="7"/>
      <c r="L81" s="7"/>
      <c r="Q81" s="17"/>
      <c r="U81" s="51">
        <f>Лист2!K85</f>
        <v>83</v>
      </c>
      <c r="V81" s="40" t="str">
        <f>Лист2!L85</f>
        <v>159 (2,5)</v>
      </c>
      <c r="W81" s="40">
        <v>9.65</v>
      </c>
      <c r="X81" s="56">
        <f>W81*AI18</f>
        <v>704.45</v>
      </c>
      <c r="Y81" s="47"/>
      <c r="Z81" s="47"/>
      <c r="AB81" s="20" t="str">
        <f>Лист1!C67</f>
        <v>4*1,5*6000</v>
      </c>
      <c r="AC81" s="6">
        <f>Лист1!D67</f>
        <v>300</v>
      </c>
      <c r="AD81" s="23"/>
      <c r="AE81" s="539">
        <f>Лист1!G67+3</f>
        <v>76</v>
      </c>
    </row>
    <row r="82" spans="1:31" x14ac:dyDescent="0.3">
      <c r="A82" s="2">
        <f>Лист2!A87</f>
        <v>85</v>
      </c>
      <c r="B82" s="19" t="str">
        <f>Лист2!B88</f>
        <v>80х60х2,5</v>
      </c>
      <c r="C82" s="16">
        <v>5.2140000000000004</v>
      </c>
      <c r="D82" s="53">
        <f>C82*F58</f>
        <v>417.12</v>
      </c>
      <c r="E82" s="7"/>
      <c r="F82" s="51"/>
      <c r="G82" s="51">
        <f>Лист2!F79</f>
        <v>77</v>
      </c>
      <c r="H82" s="20" t="str">
        <f>Лист2!G79</f>
        <v>100х100х1,6</v>
      </c>
      <c r="I82" s="6">
        <v>4.91</v>
      </c>
      <c r="J82" s="53">
        <f>I82*F55</f>
        <v>436.99</v>
      </c>
      <c r="K82" s="7"/>
      <c r="L82" s="7"/>
      <c r="Q82" s="17"/>
      <c r="U82" s="51">
        <f>Лист2!K86</f>
        <v>84</v>
      </c>
      <c r="V82" s="40" t="str">
        <f>Лист2!L86</f>
        <v>159 (3,0)</v>
      </c>
      <c r="W82" s="40">
        <v>11.54</v>
      </c>
      <c r="X82" s="56">
        <f>W82*Z86</f>
        <v>1015.52</v>
      </c>
      <c r="Y82" s="47"/>
      <c r="Z82" s="47"/>
      <c r="AB82" s="20" t="str">
        <f>Лист1!C68</f>
        <v>5*1,5*6000</v>
      </c>
      <c r="AC82" s="6">
        <f>Лист1!D68</f>
        <v>368</v>
      </c>
      <c r="AD82" s="23"/>
      <c r="AE82" s="540"/>
    </row>
    <row r="83" spans="1:31" x14ac:dyDescent="0.3">
      <c r="A83" s="2">
        <f>Лист2!A88</f>
        <v>86</v>
      </c>
      <c r="B83" s="19" t="str">
        <f>Лист2!B89</f>
        <v>80х60х3,0</v>
      </c>
      <c r="C83" s="16">
        <v>6.19</v>
      </c>
      <c r="D83" s="53">
        <f>C83*F60</f>
        <v>470.44000000000005</v>
      </c>
      <c r="E83" s="7"/>
      <c r="F83" s="51"/>
      <c r="G83" s="51">
        <f>Лист2!F80</f>
        <v>78</v>
      </c>
      <c r="H83" s="20" t="str">
        <f>Лист2!G80</f>
        <v>100х100х1,8</v>
      </c>
      <c r="I83" s="6">
        <v>5.51</v>
      </c>
      <c r="J83" s="53">
        <f>I83*F57</f>
        <v>468.34999999999997</v>
      </c>
      <c r="K83" s="7"/>
      <c r="L83" s="7"/>
      <c r="Q83" s="17"/>
      <c r="U83" s="51">
        <f>Лист2!K88</f>
        <v>86</v>
      </c>
      <c r="V83" s="40" t="str">
        <f>Лист2!L88</f>
        <v>159 (4,0)</v>
      </c>
      <c r="W83" s="40">
        <v>15.29</v>
      </c>
      <c r="X83" s="56">
        <f>W83*Z86</f>
        <v>1345.52</v>
      </c>
      <c r="Y83" s="47"/>
      <c r="Z83" s="47"/>
      <c r="AB83" s="20" t="str">
        <f>Лист1!C69</f>
        <v>6*1,5*6000</v>
      </c>
      <c r="AC83" s="6">
        <f>Лист1!D69</f>
        <v>436</v>
      </c>
      <c r="AD83" s="23"/>
      <c r="AE83" s="540"/>
    </row>
    <row r="84" spans="1:31" x14ac:dyDescent="0.3">
      <c r="A84" s="2">
        <f>Лист2!A89</f>
        <v>87</v>
      </c>
      <c r="B84" s="19" t="str">
        <f>Лист2!B90</f>
        <v>80х60х4,0</v>
      </c>
      <c r="C84" s="16">
        <v>8.07</v>
      </c>
      <c r="D84" s="53">
        <f>C84*F60</f>
        <v>613.32000000000005</v>
      </c>
      <c r="E84" s="7"/>
      <c r="F84" s="51"/>
      <c r="G84" s="51">
        <f>Лист2!F81</f>
        <v>79</v>
      </c>
      <c r="H84" s="20" t="str">
        <f>Лист2!G81</f>
        <v>100х100х2,0</v>
      </c>
      <c r="I84" s="6">
        <v>6.1</v>
      </c>
      <c r="J84" s="53">
        <f>I84*F57</f>
        <v>518.5</v>
      </c>
      <c r="K84" s="7"/>
      <c r="L84" s="7"/>
      <c r="Q84" s="17"/>
      <c r="U84" s="51">
        <f>Лист2!K89</f>
        <v>87</v>
      </c>
      <c r="V84" s="40" t="str">
        <f>Лист2!L89</f>
        <v>159 (4,5)</v>
      </c>
      <c r="W84" s="40">
        <v>17.149999999999999</v>
      </c>
      <c r="X84" s="56">
        <f>W84*Z86</f>
        <v>1509.1999999999998</v>
      </c>
      <c r="Y84" s="47"/>
      <c r="Z84" s="47"/>
      <c r="AB84" s="20" t="str">
        <f>Лист1!C70</f>
        <v>8*1,5*6000</v>
      </c>
      <c r="AC84" s="6">
        <f>Лист1!D70</f>
        <v>573</v>
      </c>
      <c r="AD84" s="68"/>
      <c r="AE84" s="540"/>
    </row>
    <row r="85" spans="1:31" x14ac:dyDescent="0.3">
      <c r="A85" s="2">
        <f>Лист2!A90</f>
        <v>88</v>
      </c>
      <c r="B85" s="19" t="str">
        <f>Лист2!B91</f>
        <v>80х60х5,0</v>
      </c>
      <c r="C85" s="16">
        <v>9.8699999999999992</v>
      </c>
      <c r="D85" s="53">
        <f>C85*F61</f>
        <v>750.11999999999989</v>
      </c>
      <c r="E85" s="7"/>
      <c r="F85" s="51"/>
      <c r="G85" s="51">
        <f>Лист2!F82</f>
        <v>80</v>
      </c>
      <c r="H85" s="20" t="str">
        <f>Лист2!G82</f>
        <v>100х100х2,5</v>
      </c>
      <c r="I85" s="6">
        <v>7.57</v>
      </c>
      <c r="J85" s="53">
        <f>I85*F58</f>
        <v>605.6</v>
      </c>
      <c r="K85" s="7"/>
      <c r="L85" s="7"/>
      <c r="Q85" s="17"/>
      <c r="U85" s="51">
        <f>Лист2!K90</f>
        <v>88</v>
      </c>
      <c r="V85" s="40" t="str">
        <f>Лист2!L90</f>
        <v>159 (5,0)</v>
      </c>
      <c r="W85" s="40">
        <v>18.989999999999998</v>
      </c>
      <c r="X85" s="56">
        <f>W85*Z86</f>
        <v>1671.12</v>
      </c>
      <c r="Y85" s="43">
        <v>2.5</v>
      </c>
      <c r="Z85" s="66">
        <f>85+3</f>
        <v>88</v>
      </c>
      <c r="AB85" s="20" t="str">
        <f>Лист1!C71</f>
        <v>10*1,5*6000</v>
      </c>
      <c r="AC85" s="6">
        <f>Лист1!D71</f>
        <v>715</v>
      </c>
      <c r="AD85" s="68"/>
      <c r="AE85" s="540"/>
    </row>
    <row r="86" spans="1:31" x14ac:dyDescent="0.3">
      <c r="A86" s="2">
        <f>Лист2!A91</f>
        <v>89</v>
      </c>
      <c r="B86" s="19" t="str">
        <f>Лист2!B92</f>
        <v>100х50х1,5</v>
      </c>
      <c r="C86" s="48">
        <v>3.5419999999999998</v>
      </c>
      <c r="D86" s="54">
        <f>C86*F55</f>
        <v>315.238</v>
      </c>
      <c r="E86" s="7"/>
      <c r="F86" s="51"/>
      <c r="G86" s="51">
        <f>Лист2!F83</f>
        <v>81</v>
      </c>
      <c r="H86" s="20" t="str">
        <f>Лист2!G83</f>
        <v>100х100х3,0</v>
      </c>
      <c r="I86" s="6">
        <v>9.1</v>
      </c>
      <c r="J86" s="53">
        <f>I86*F60</f>
        <v>691.6</v>
      </c>
      <c r="K86" s="7"/>
      <c r="L86" s="7"/>
      <c r="Q86" s="17"/>
      <c r="U86" s="51">
        <f>Лист2!K91</f>
        <v>89</v>
      </c>
      <c r="V86" s="40" t="str">
        <f>Лист2!L91</f>
        <v>219 (3,0)</v>
      </c>
      <c r="W86" s="40">
        <v>15.98</v>
      </c>
      <c r="X86" s="56">
        <f>W86*Z86</f>
        <v>1406.24</v>
      </c>
      <c r="Y86" s="43" t="s">
        <v>521</v>
      </c>
      <c r="Z86" s="66">
        <f>85+3</f>
        <v>88</v>
      </c>
      <c r="AB86" s="20" t="str">
        <f>Лист1!C72</f>
        <v>12*1,5*6000</v>
      </c>
      <c r="AC86" s="6">
        <f>Лист1!D72</f>
        <v>850</v>
      </c>
      <c r="AD86" s="68"/>
      <c r="AE86" s="540"/>
    </row>
    <row r="87" spans="1:31" x14ac:dyDescent="0.3">
      <c r="A87" s="2">
        <f>Лист2!A92</f>
        <v>90</v>
      </c>
      <c r="B87" s="19" t="str">
        <f>Лист2!B93</f>
        <v>100х50х1,8</v>
      </c>
      <c r="C87" s="16">
        <v>4.09</v>
      </c>
      <c r="D87" s="54">
        <f>C87*F56</f>
        <v>347.65</v>
      </c>
      <c r="E87" s="7"/>
      <c r="F87" s="51"/>
      <c r="G87" s="51">
        <f>Лист2!F84</f>
        <v>82</v>
      </c>
      <c r="H87" s="20" t="str">
        <f>Лист2!G84</f>
        <v>100х100х3,5</v>
      </c>
      <c r="I87" s="6">
        <v>10.44</v>
      </c>
      <c r="J87" s="53">
        <f>I87*F60</f>
        <v>793.43999999999994</v>
      </c>
      <c r="K87" s="7"/>
      <c r="L87" s="7"/>
      <c r="Q87" s="17"/>
      <c r="U87" s="51">
        <f>Лист2!K92</f>
        <v>90</v>
      </c>
      <c r="V87" s="40" t="str">
        <f>Лист2!L92</f>
        <v>219 (4,0)</v>
      </c>
      <c r="W87" s="40">
        <v>21.21</v>
      </c>
      <c r="X87" s="56">
        <f>W87*Z86</f>
        <v>1866.48</v>
      </c>
      <c r="Y87" s="47"/>
      <c r="Z87" s="47"/>
      <c r="AB87" s="20" t="str">
        <f>Лист1!C73</f>
        <v>14*1,5*6000</v>
      </c>
      <c r="AC87" s="6">
        <f>Лист1!D73</f>
        <v>1014</v>
      </c>
      <c r="AD87" s="68"/>
      <c r="AE87" s="541">
        <f>Лист1!G73+3</f>
        <v>78</v>
      </c>
    </row>
    <row r="88" spans="1:31" x14ac:dyDescent="0.3">
      <c r="A88" s="2">
        <f>Лист2!A93</f>
        <v>91</v>
      </c>
      <c r="B88" s="19" t="str">
        <f>Лист2!B94</f>
        <v>100х50х2,0</v>
      </c>
      <c r="C88" s="16">
        <v>4.53</v>
      </c>
      <c r="D88" s="54">
        <f>C88*F57</f>
        <v>385.05</v>
      </c>
      <c r="E88" s="7"/>
      <c r="F88" s="51"/>
      <c r="G88" s="51">
        <f>Лист2!F85</f>
        <v>83</v>
      </c>
      <c r="H88" s="20" t="str">
        <f>Лист2!G85</f>
        <v>100х100х4,0</v>
      </c>
      <c r="I88" s="6">
        <v>11.84</v>
      </c>
      <c r="J88" s="53">
        <f>I88*F60</f>
        <v>899.84</v>
      </c>
      <c r="K88" s="7"/>
      <c r="L88" s="7"/>
      <c r="Q88" s="17"/>
      <c r="U88" s="51">
        <f>Лист2!K93</f>
        <v>91</v>
      </c>
      <c r="V88" s="40" t="str">
        <f>Лист2!L93</f>
        <v>219 (4,5)</v>
      </c>
      <c r="W88" s="40">
        <v>23.8</v>
      </c>
      <c r="X88" s="56">
        <f>W88*Z86</f>
        <v>2094.4</v>
      </c>
      <c r="Y88" s="47"/>
      <c r="Z88" s="47"/>
      <c r="AB88" s="20" t="str">
        <f>Лист1!C74</f>
        <v>16*1,5*6000</v>
      </c>
      <c r="AC88" s="6">
        <f>Лист1!D74</f>
        <v>1157</v>
      </c>
      <c r="AD88" s="68"/>
      <c r="AE88" s="541"/>
    </row>
    <row r="89" spans="1:31" x14ac:dyDescent="0.3">
      <c r="A89" s="2">
        <f>Лист2!A94</f>
        <v>92</v>
      </c>
      <c r="B89" s="19" t="str">
        <f>Лист2!B95</f>
        <v>100х50х2,5</v>
      </c>
      <c r="C89" s="6">
        <v>5.61</v>
      </c>
      <c r="D89" s="54">
        <f>C89*F58</f>
        <v>448.8</v>
      </c>
      <c r="F89" s="51"/>
      <c r="G89" s="51">
        <f>Лист2!F86</f>
        <v>84</v>
      </c>
      <c r="H89" s="20" t="str">
        <f>Лист2!G86</f>
        <v>100х100х5,0</v>
      </c>
      <c r="I89" s="6">
        <v>14.4</v>
      </c>
      <c r="J89" s="53">
        <f>I89*F61</f>
        <v>1094.4000000000001</v>
      </c>
      <c r="K89" s="7"/>
      <c r="L89" s="7"/>
      <c r="Q89" s="17"/>
      <c r="U89" s="51">
        <f>Лист2!K94</f>
        <v>92</v>
      </c>
      <c r="V89" s="40" t="str">
        <f>Лист2!L94</f>
        <v>219 (5,0)</v>
      </c>
      <c r="W89" s="40">
        <v>26.39</v>
      </c>
      <c r="X89" s="56">
        <f>W89*Z86</f>
        <v>2322.3200000000002</v>
      </c>
      <c r="Y89" s="47"/>
      <c r="Z89" s="47"/>
      <c r="AB89" s="20" t="str">
        <f>Лист1!C75</f>
        <v>18*1,5*6000</v>
      </c>
      <c r="AC89" s="6">
        <f>Лист1!D75</f>
        <v>1290</v>
      </c>
      <c r="AD89" s="68"/>
      <c r="AE89" s="539">
        <f>Лист1!G75+3</f>
        <v>80</v>
      </c>
    </row>
    <row r="90" spans="1:31" x14ac:dyDescent="0.3">
      <c r="A90" s="2">
        <f>Лист2!A95</f>
        <v>93</v>
      </c>
      <c r="B90" s="19" t="str">
        <f>Лист2!B96</f>
        <v>100х50х3,0</v>
      </c>
      <c r="C90" s="6">
        <v>6.66</v>
      </c>
      <c r="D90" s="54">
        <f>C90*F60</f>
        <v>506.16</v>
      </c>
      <c r="G90" s="51">
        <f>Лист2!F87</f>
        <v>85</v>
      </c>
      <c r="H90" s="20" t="str">
        <f>Лист2!G87</f>
        <v>120х120х2,5</v>
      </c>
      <c r="I90" s="6">
        <v>9.14</v>
      </c>
      <c r="J90" s="53">
        <f>I90*F58</f>
        <v>731.2</v>
      </c>
      <c r="K90" s="1"/>
      <c r="L90" s="1"/>
      <c r="Q90" s="17"/>
      <c r="U90" s="51">
        <f>Лист2!K98</f>
        <v>96</v>
      </c>
      <c r="V90" s="40" t="str">
        <f>Лист2!L98</f>
        <v>325 (6,0)</v>
      </c>
      <c r="W90" s="40">
        <v>47.2</v>
      </c>
      <c r="X90" s="56">
        <f>W90*Z90</f>
        <v>4625.6000000000004</v>
      </c>
      <c r="Y90" s="74" t="s">
        <v>581</v>
      </c>
      <c r="Z90" s="66">
        <f>95+3</f>
        <v>98</v>
      </c>
      <c r="AB90" s="20" t="str">
        <f>Лист1!C76</f>
        <v>20*1,5*6000</v>
      </c>
      <c r="AC90" s="6">
        <f>Лист1!D76</f>
        <v>1440</v>
      </c>
      <c r="AD90" s="68"/>
      <c r="AE90" s="542"/>
    </row>
    <row r="91" spans="1:31" x14ac:dyDescent="0.3">
      <c r="A91" s="2">
        <f>Лист2!A96</f>
        <v>94</v>
      </c>
      <c r="B91" s="19" t="str">
        <f>Лист2!B97</f>
        <v>100х50х4,0</v>
      </c>
      <c r="C91" s="6">
        <v>8.6999999999999993</v>
      </c>
      <c r="D91" s="54">
        <f>C91*F60</f>
        <v>661.19999999999993</v>
      </c>
      <c r="G91" s="51">
        <f>Лист2!F88</f>
        <v>86</v>
      </c>
      <c r="H91" s="20" t="str">
        <f>Лист2!G88</f>
        <v>120х120х3,0</v>
      </c>
      <c r="I91" s="6">
        <v>10.9</v>
      </c>
      <c r="J91" s="53">
        <f>I91*F60</f>
        <v>828.4</v>
      </c>
      <c r="K91" s="1"/>
      <c r="L91" s="1"/>
      <c r="Q91" s="17"/>
      <c r="U91" s="51">
        <f>Лист2!K99</f>
        <v>97</v>
      </c>
      <c r="V91" s="40" t="str">
        <f>Лист2!L99</f>
        <v>325 (8,0)</v>
      </c>
      <c r="W91" s="40">
        <v>62.54</v>
      </c>
      <c r="X91" s="56">
        <f>W91*Z90</f>
        <v>6128.92</v>
      </c>
      <c r="AB91" s="20" t="str">
        <f>Лист1!C77</f>
        <v>22*1,5*6000</v>
      </c>
      <c r="AC91" s="6">
        <f>Лист1!D77</f>
        <v>1570</v>
      </c>
      <c r="AD91" s="68"/>
      <c r="AE91" s="539">
        <f>Лист1!G77+3</f>
        <v>86</v>
      </c>
    </row>
    <row r="92" spans="1:31" x14ac:dyDescent="0.3">
      <c r="A92" s="2">
        <f>Лист2!A97</f>
        <v>95</v>
      </c>
      <c r="B92" s="19" t="str">
        <f>Лист2!B98</f>
        <v>100х50х5,0</v>
      </c>
      <c r="C92" s="6">
        <v>10.65</v>
      </c>
      <c r="D92" s="54">
        <f>C92*F61</f>
        <v>809.4</v>
      </c>
      <c r="G92" s="51">
        <f>Лист2!F89</f>
        <v>87</v>
      </c>
      <c r="H92" s="20" t="str">
        <f>Лист2!G89</f>
        <v>120х120х4,0</v>
      </c>
      <c r="I92" s="6">
        <v>14.25</v>
      </c>
      <c r="J92" s="53">
        <f>I92*F60</f>
        <v>1083</v>
      </c>
      <c r="K92" s="1"/>
      <c r="L92" s="1"/>
      <c r="Q92" s="17"/>
      <c r="U92" s="51">
        <f>Лист2!K100</f>
        <v>98</v>
      </c>
      <c r="V92" s="40" t="str">
        <f>Лист2!L100</f>
        <v>426 (5,0)</v>
      </c>
      <c r="W92" s="40">
        <v>102.59</v>
      </c>
      <c r="X92" s="56">
        <f>W92*Z90</f>
        <v>10053.82</v>
      </c>
      <c r="AB92" s="20" t="str">
        <f>Лист1!C78</f>
        <v>25*1,5*6000</v>
      </c>
      <c r="AC92" s="6">
        <f>Лист1!D78</f>
        <v>1805</v>
      </c>
      <c r="AD92" s="68"/>
      <c r="AE92" s="540"/>
    </row>
    <row r="93" spans="1:31" x14ac:dyDescent="0.3">
      <c r="A93" s="2">
        <f>Лист2!A98</f>
        <v>96</v>
      </c>
      <c r="B93" s="19" t="str">
        <f>Лист2!B99</f>
        <v>120х60х2,0</v>
      </c>
      <c r="C93" s="6">
        <v>5.47</v>
      </c>
      <c r="D93" s="54">
        <f>C93*F57</f>
        <v>464.95</v>
      </c>
      <c r="G93" s="51">
        <f>Лист2!F90</f>
        <v>88</v>
      </c>
      <c r="H93" s="20" t="str">
        <f>Лист2!G90</f>
        <v>120х120х5,0</v>
      </c>
      <c r="I93" s="6">
        <v>17.72</v>
      </c>
      <c r="J93" s="53">
        <f>I93*F61</f>
        <v>1346.7199999999998</v>
      </c>
      <c r="K93" s="1"/>
      <c r="L93" s="1"/>
      <c r="Q93" s="17"/>
      <c r="U93" s="51"/>
      <c r="AB93" s="20" t="str">
        <f>Лист1!C79</f>
        <v>30*1,5*6000</v>
      </c>
      <c r="AC93" s="6">
        <f>Лист1!D79</f>
        <v>2160</v>
      </c>
      <c r="AD93" s="68"/>
      <c r="AE93" s="540"/>
    </row>
    <row r="94" spans="1:31" x14ac:dyDescent="0.3">
      <c r="A94" s="2">
        <f>Лист2!A99</f>
        <v>97</v>
      </c>
      <c r="B94" s="19" t="str">
        <f>Лист2!B100</f>
        <v>120х60х2,5</v>
      </c>
      <c r="C94" s="6">
        <v>6.78</v>
      </c>
      <c r="D94" s="54">
        <f>C94*F58</f>
        <v>542.4</v>
      </c>
      <c r="G94" s="51">
        <f>Лист2!F91</f>
        <v>89</v>
      </c>
      <c r="H94" s="24" t="str">
        <f>Лист2!G91</f>
        <v>140х140х4,0</v>
      </c>
      <c r="I94" s="13">
        <v>16.759</v>
      </c>
      <c r="J94" s="71">
        <f>I94*L94</f>
        <v>2078.116</v>
      </c>
      <c r="K94" s="14" t="s">
        <v>522</v>
      </c>
      <c r="L94" s="15">
        <f>121+3</f>
        <v>124</v>
      </c>
      <c r="Q94" s="17"/>
      <c r="U94" s="51"/>
      <c r="V94" s="10" t="s">
        <v>552</v>
      </c>
      <c r="AB94" s="20" t="str">
        <f>Лист1!C80</f>
        <v>40*1,5*6000</v>
      </c>
      <c r="AC94" s="6">
        <f>Лист1!D80</f>
        <v>2915</v>
      </c>
      <c r="AD94" s="68"/>
      <c r="AE94" s="542"/>
    </row>
    <row r="95" spans="1:31" x14ac:dyDescent="0.3">
      <c r="A95" s="2">
        <f>Лист2!A100</f>
        <v>98</v>
      </c>
      <c r="B95" s="19" t="str">
        <f>Лист2!B101</f>
        <v>120х60х3,0</v>
      </c>
      <c r="C95" s="6">
        <v>8.07</v>
      </c>
      <c r="D95" s="54">
        <f>C95*F60</f>
        <v>613.32000000000005</v>
      </c>
      <c r="G95" s="51">
        <f>Лист2!F92</f>
        <v>90</v>
      </c>
      <c r="H95" s="24" t="str">
        <f>Лист2!G92</f>
        <v>140х140х5,0</v>
      </c>
      <c r="I95" s="13">
        <v>20.69</v>
      </c>
      <c r="J95" s="71">
        <f>I95*L94</f>
        <v>2565.56</v>
      </c>
      <c r="K95" s="1"/>
      <c r="L95" s="1"/>
      <c r="Q95" s="17"/>
      <c r="V95" s="10" t="s">
        <v>288</v>
      </c>
    </row>
    <row r="96" spans="1:31" x14ac:dyDescent="0.3">
      <c r="A96" s="2">
        <f>Лист2!A101</f>
        <v>99</v>
      </c>
      <c r="B96" s="19" t="str">
        <f>Лист2!B102</f>
        <v>120х60х4,0</v>
      </c>
      <c r="C96" s="6">
        <v>10.59</v>
      </c>
      <c r="D96" s="54">
        <f>C96*F60</f>
        <v>804.84</v>
      </c>
      <c r="G96" s="51">
        <f>Лист2!F93</f>
        <v>91</v>
      </c>
      <c r="H96" s="24" t="str">
        <f>Лист2!G93</f>
        <v>150х150х5,0</v>
      </c>
      <c r="I96" s="13">
        <v>22.26</v>
      </c>
      <c r="J96" s="71">
        <f>I96*L94</f>
        <v>2760.2400000000002</v>
      </c>
      <c r="K96" s="1"/>
      <c r="L96" s="1"/>
      <c r="Q96" s="17"/>
    </row>
    <row r="97" spans="1:17" x14ac:dyDescent="0.3">
      <c r="A97" s="2">
        <f>Лист2!A102</f>
        <v>100</v>
      </c>
      <c r="B97" s="19" t="str">
        <f>Лист2!B103</f>
        <v>120х80х2,0</v>
      </c>
      <c r="C97" s="6"/>
      <c r="D97" s="54"/>
      <c r="G97" s="51">
        <f>Лист2!F94</f>
        <v>92</v>
      </c>
      <c r="H97" s="24" t="str">
        <f>Лист2!G94</f>
        <v>160х160х4,0</v>
      </c>
      <c r="I97" s="13">
        <v>19.268999999999998</v>
      </c>
      <c r="J97" s="71">
        <f>I97*L94</f>
        <v>2389.3559999999998</v>
      </c>
      <c r="K97" s="1"/>
      <c r="L97" s="1"/>
      <c r="Q97" s="17"/>
    </row>
    <row r="98" spans="1:17" x14ac:dyDescent="0.3">
      <c r="A98" s="2">
        <f>Лист2!A103</f>
        <v>101</v>
      </c>
      <c r="B98" s="19" t="str">
        <f>Лист2!B104</f>
        <v>120х80х2,5</v>
      </c>
      <c r="C98" s="6">
        <v>7.57</v>
      </c>
      <c r="D98" s="54">
        <f>C98*F58</f>
        <v>605.6</v>
      </c>
      <c r="G98" s="51">
        <f>Лист2!F95</f>
        <v>93</v>
      </c>
      <c r="H98" s="24" t="str">
        <f>Лист2!G95</f>
        <v>160х160х5,0</v>
      </c>
      <c r="I98" s="13">
        <v>24</v>
      </c>
      <c r="J98" s="71">
        <f>I98*L94</f>
        <v>2976</v>
      </c>
      <c r="K98" s="1"/>
      <c r="L98" s="1"/>
      <c r="Q98" s="17"/>
    </row>
    <row r="99" spans="1:17" x14ac:dyDescent="0.3">
      <c r="A99" s="2">
        <f>Лист2!A104</f>
        <v>102</v>
      </c>
      <c r="B99" s="19" t="str">
        <f>Лист2!B105</f>
        <v>120х80х3,0</v>
      </c>
      <c r="C99" s="6">
        <v>9.02</v>
      </c>
      <c r="D99" s="54">
        <f>C99*F60</f>
        <v>685.52</v>
      </c>
      <c r="G99" s="51">
        <f>Лист2!F96</f>
        <v>94</v>
      </c>
      <c r="H99" s="24" t="str">
        <f>Лист2!G96</f>
        <v>160х160х6,0</v>
      </c>
      <c r="I99" s="13">
        <v>28.53</v>
      </c>
      <c r="J99" s="71">
        <f>I99*L94</f>
        <v>3537.7200000000003</v>
      </c>
      <c r="K99" s="1"/>
      <c r="L99" s="1"/>
      <c r="Q99" s="17"/>
    </row>
    <row r="100" spans="1:17" x14ac:dyDescent="0.3">
      <c r="A100" s="2">
        <f>Лист2!A105</f>
        <v>103</v>
      </c>
      <c r="B100" s="19" t="str">
        <f>Лист2!B106</f>
        <v>120х80х4,0</v>
      </c>
      <c r="C100" s="6">
        <v>11.84</v>
      </c>
      <c r="D100" s="54">
        <f>C100*F60</f>
        <v>899.84</v>
      </c>
      <c r="G100" s="51">
        <f>Лист2!F97</f>
        <v>95</v>
      </c>
      <c r="H100" s="24" t="str">
        <f>Лист2!G97</f>
        <v>180х180х4,0</v>
      </c>
      <c r="I100" s="13">
        <v>21.779</v>
      </c>
      <c r="J100" s="71">
        <f>I100*L94</f>
        <v>2700.596</v>
      </c>
      <c r="K100" s="1"/>
      <c r="L100" s="1"/>
      <c r="Q100" s="17"/>
    </row>
    <row r="101" spans="1:17" x14ac:dyDescent="0.3">
      <c r="B101" s="72" t="s">
        <v>551</v>
      </c>
      <c r="C101" s="1"/>
      <c r="D101" s="50"/>
      <c r="G101" s="51">
        <f>Лист2!F98</f>
        <v>96</v>
      </c>
      <c r="H101" s="24" t="str">
        <f>Лист2!G98</f>
        <v>180х180х5,0</v>
      </c>
      <c r="I101" s="13">
        <v>26.97</v>
      </c>
      <c r="J101" s="71">
        <f>I101*L94</f>
        <v>3344.2799999999997</v>
      </c>
      <c r="K101" s="1"/>
      <c r="L101" s="1"/>
      <c r="Q101" s="17"/>
    </row>
    <row r="102" spans="1:17" x14ac:dyDescent="0.3">
      <c r="A102" s="2"/>
      <c r="B102" s="9"/>
      <c r="C102" s="49"/>
      <c r="D102" s="54"/>
      <c r="G102" s="51">
        <f>Лист2!F99</f>
        <v>97</v>
      </c>
      <c r="H102" s="24" t="str">
        <f>Лист2!G99</f>
        <v>180х180х6,0</v>
      </c>
      <c r="I102" s="13">
        <v>32.299999999999997</v>
      </c>
      <c r="J102" s="71">
        <f>I102*L94</f>
        <v>4005.2</v>
      </c>
      <c r="K102" s="1"/>
      <c r="L102" s="1"/>
      <c r="Q102" s="17"/>
    </row>
    <row r="103" spans="1:17" x14ac:dyDescent="0.3">
      <c r="A103" s="2"/>
      <c r="B103" s="9"/>
      <c r="C103" s="49"/>
      <c r="D103" s="54"/>
      <c r="G103" s="51">
        <f>Лист2!F100</f>
        <v>98</v>
      </c>
      <c r="H103" s="24" t="str">
        <f>Лист2!G100</f>
        <v>200х200х5,0</v>
      </c>
      <c r="I103" s="13">
        <v>30.28</v>
      </c>
      <c r="J103" s="71">
        <f>I103*L94</f>
        <v>3754.7200000000003</v>
      </c>
      <c r="K103" s="1"/>
      <c r="L103" s="1"/>
      <c r="Q103" s="17"/>
    </row>
    <row r="104" spans="1:17" x14ac:dyDescent="0.3">
      <c r="A104" s="2"/>
      <c r="B104" s="9"/>
      <c r="C104" s="49"/>
      <c r="D104" s="54"/>
      <c r="G104" s="51">
        <f>Лист2!F101</f>
        <v>99</v>
      </c>
      <c r="H104" s="97" t="str">
        <f>Лист2!G101</f>
        <v>200х200х6,0</v>
      </c>
      <c r="I104" s="98">
        <v>35.82</v>
      </c>
      <c r="J104" s="99">
        <f>I104*L104</f>
        <v>4405.8599999999997</v>
      </c>
      <c r="K104" s="102" t="s">
        <v>639</v>
      </c>
      <c r="L104" s="100">
        <f>120+3</f>
        <v>123</v>
      </c>
      <c r="Q104" s="17"/>
    </row>
    <row r="105" spans="1:17" x14ac:dyDescent="0.3">
      <c r="A105" s="2"/>
      <c r="B105" s="9"/>
      <c r="C105" s="49"/>
      <c r="D105" s="54"/>
      <c r="G105" s="51">
        <f>Лист2!F102</f>
        <v>100</v>
      </c>
      <c r="H105" s="97" t="str">
        <f>Лист2!G102</f>
        <v>200х200х8,0</v>
      </c>
      <c r="I105" s="98">
        <v>47.37</v>
      </c>
      <c r="J105" s="99">
        <f>I105*L104</f>
        <v>5826.5099999999993</v>
      </c>
      <c r="K105" s="101"/>
      <c r="L105" s="101"/>
      <c r="Q105" s="17"/>
    </row>
    <row r="106" spans="1:17" x14ac:dyDescent="0.3">
      <c r="A106" s="2"/>
      <c r="B106" s="9"/>
      <c r="C106" s="49"/>
      <c r="D106" s="54"/>
      <c r="H106" s="72"/>
      <c r="I106" s="1"/>
      <c r="J106" s="50"/>
      <c r="K106" s="1"/>
      <c r="L106" s="1"/>
      <c r="Q106" s="17"/>
    </row>
    <row r="107" spans="1:17" x14ac:dyDescent="0.3">
      <c r="A107" s="2"/>
      <c r="B107" s="9"/>
      <c r="C107" s="49"/>
      <c r="D107" s="54"/>
      <c r="H107" s="72"/>
      <c r="I107" s="1"/>
      <c r="J107" s="50"/>
      <c r="K107" s="1"/>
      <c r="L107" s="1"/>
      <c r="Q107" s="17"/>
    </row>
    <row r="108" spans="1:17" x14ac:dyDescent="0.3">
      <c r="A108" s="2"/>
      <c r="B108" s="9"/>
      <c r="C108" s="49"/>
      <c r="D108" s="54"/>
      <c r="H108" s="72"/>
      <c r="I108" s="1"/>
      <c r="J108" s="50"/>
      <c r="K108" s="1"/>
      <c r="L108" s="1"/>
      <c r="Q108" s="17"/>
    </row>
    <row r="109" spans="1:17" x14ac:dyDescent="0.3">
      <c r="A109" s="2"/>
      <c r="B109" s="9"/>
      <c r="C109" s="49"/>
      <c r="D109" s="54"/>
      <c r="H109" s="72"/>
      <c r="I109" s="1"/>
      <c r="J109" s="50"/>
      <c r="K109" s="1"/>
      <c r="L109" s="1"/>
      <c r="Q109" s="17"/>
    </row>
    <row r="110" spans="1:17" x14ac:dyDescent="0.3">
      <c r="A110" s="2"/>
      <c r="B110" s="9"/>
      <c r="C110" s="49"/>
      <c r="D110" s="54"/>
      <c r="H110" s="72"/>
      <c r="I110" s="1"/>
      <c r="J110" s="50"/>
      <c r="K110" s="1"/>
      <c r="L110" s="1"/>
      <c r="Q110" s="17"/>
    </row>
    <row r="111" spans="1:17" x14ac:dyDescent="0.3">
      <c r="A111" s="2"/>
      <c r="B111" s="9"/>
      <c r="C111" s="49"/>
      <c r="D111" s="54"/>
      <c r="H111" s="72"/>
      <c r="I111" s="1"/>
      <c r="J111" s="50"/>
      <c r="K111" s="1"/>
      <c r="L111" s="1"/>
      <c r="Q111" s="17"/>
    </row>
  </sheetData>
  <mergeCells count="4">
    <mergeCell ref="AE81:AE86"/>
    <mergeCell ref="AE87:AE88"/>
    <mergeCell ref="AE89:AE90"/>
    <mergeCell ref="AE91:AE9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Лист1</vt:lpstr>
      <vt:lpstr>Лист2</vt:lpstr>
      <vt:lpstr>Раб1</vt:lpstr>
      <vt:lpstr>Раб2</vt:lpstr>
      <vt:lpstr>Коеф</vt:lpstr>
      <vt:lpstr>Кол-во</vt:lpstr>
      <vt:lpstr>Каракол</vt:lpstr>
      <vt:lpstr>Коэф Ош</vt:lpstr>
      <vt:lpstr>Коеф!Область_печати</vt:lpstr>
      <vt:lpstr>'Кол-во'!Область_печати</vt:lpstr>
      <vt:lpstr>Лист1!Область_печати</vt:lpstr>
      <vt:lpstr>Лист2!Область_печати</vt:lpstr>
      <vt:lpstr>Раб1!Область_печати</vt:lpstr>
      <vt:lpstr>Раб2!Область_печати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Нурсултан Акимканов</cp:lastModifiedBy>
  <cp:lastPrinted>2026-07-20T08:06:08Z</cp:lastPrinted>
  <dcterms:created xsi:type="dcterms:W3CDTF">2014-02-20T03:37:21Z</dcterms:created>
  <dcterms:modified xsi:type="dcterms:W3CDTF">2026-07-21T11:41:15Z</dcterms:modified>
</cp:coreProperties>
</file>